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09.21\"/>
    </mc:Choice>
  </mc:AlternateContent>
  <bookViews>
    <workbookView xWindow="0" yWindow="0" windowWidth="28800" windowHeight="12030" firstSheet="1" activeTab="1"/>
  </bookViews>
  <sheets>
    <sheet name="Sheet1" sheetId="1" state="hidden" r:id="rId1"/>
    <sheet name="Պարտավորություննե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2" l="1"/>
  <c r="J105" i="2"/>
  <c r="G105" i="2"/>
  <c r="H105" i="2"/>
  <c r="H69" i="2"/>
  <c r="J47" i="2"/>
  <c r="K47" i="2"/>
  <c r="J48" i="2"/>
  <c r="K48" i="2"/>
  <c r="J49" i="2"/>
  <c r="K49" i="2"/>
  <c r="K46" i="2"/>
  <c r="J46" i="2"/>
  <c r="H47" i="2"/>
  <c r="H48" i="2"/>
  <c r="H49" i="2"/>
  <c r="H46" i="2"/>
  <c r="G47" i="2"/>
  <c r="G48" i="2"/>
  <c r="G49" i="2"/>
  <c r="G46" i="2"/>
  <c r="L41" i="2" l="1"/>
  <c r="M41" i="2" s="1"/>
  <c r="L5" i="2" l="1"/>
  <c r="L6" i="2"/>
  <c r="L7" i="2"/>
  <c r="L8" i="2"/>
  <c r="L9" i="2"/>
  <c r="L10" i="2"/>
  <c r="L138" i="2" l="1"/>
  <c r="M138" i="2" s="1"/>
  <c r="M137" i="2"/>
  <c r="M135" i="2"/>
  <c r="M134" i="2"/>
  <c r="L133" i="2"/>
  <c r="K133" i="2"/>
  <c r="J133" i="2"/>
  <c r="H133" i="2"/>
  <c r="G133" i="2"/>
  <c r="L132" i="2"/>
  <c r="K132" i="2"/>
  <c r="J132" i="2"/>
  <c r="H132" i="2"/>
  <c r="G132" i="2"/>
  <c r="L130" i="2"/>
  <c r="K130" i="2"/>
  <c r="J130" i="2"/>
  <c r="H130" i="2"/>
  <c r="G130" i="2"/>
  <c r="J131" i="2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G131" i="2"/>
  <c r="L110" i="2"/>
  <c r="M110" i="2" s="1"/>
  <c r="L109" i="2"/>
  <c r="M109" i="2" s="1"/>
  <c r="L108" i="2"/>
  <c r="M108" i="2" s="1"/>
  <c r="L107" i="2"/>
  <c r="K107" i="2"/>
  <c r="J107" i="2"/>
  <c r="H107" i="2"/>
  <c r="G107" i="2"/>
  <c r="L106" i="2"/>
  <c r="K106" i="2"/>
  <c r="J106" i="2"/>
  <c r="H106" i="2"/>
  <c r="G106" i="2"/>
  <c r="L104" i="2"/>
  <c r="K104" i="2"/>
  <c r="J104" i="2"/>
  <c r="H104" i="2"/>
  <c r="G104" i="2"/>
  <c r="L103" i="2"/>
  <c r="M103" i="2" s="1"/>
  <c r="L102" i="2"/>
  <c r="M102" i="2" s="1"/>
  <c r="L101" i="2"/>
  <c r="M101" i="2" s="1"/>
  <c r="L100" i="2"/>
  <c r="M100" i="2" s="1"/>
  <c r="L98" i="2"/>
  <c r="L97" i="2"/>
  <c r="K97" i="2"/>
  <c r="J97" i="2"/>
  <c r="H97" i="2"/>
  <c r="G97" i="2"/>
  <c r="H96" i="2"/>
  <c r="G96" i="2"/>
  <c r="G95" i="2"/>
  <c r="H94" i="2"/>
  <c r="G94" i="2"/>
  <c r="L93" i="2"/>
  <c r="M93" i="2" s="1"/>
  <c r="K96" i="2"/>
  <c r="L92" i="2"/>
  <c r="M92" i="2" s="1"/>
  <c r="L90" i="2"/>
  <c r="M90" i="2" s="1"/>
  <c r="L89" i="2"/>
  <c r="M89" i="2" s="1"/>
  <c r="L88" i="2"/>
  <c r="M88" i="2" s="1"/>
  <c r="M87" i="2"/>
  <c r="L86" i="2"/>
  <c r="M86" i="2" s="1"/>
  <c r="L85" i="2"/>
  <c r="M85" i="2" s="1"/>
  <c r="L84" i="2"/>
  <c r="M84" i="2" s="1"/>
  <c r="L83" i="2"/>
  <c r="M83" i="2" s="1"/>
  <c r="L82" i="2"/>
  <c r="M82" i="2" s="1"/>
  <c r="L81" i="2"/>
  <c r="M81" i="2" s="1"/>
  <c r="H95" i="2"/>
  <c r="L79" i="2"/>
  <c r="M79" i="2" s="1"/>
  <c r="L78" i="2"/>
  <c r="M78" i="2" s="1"/>
  <c r="L77" i="2"/>
  <c r="M77" i="2" s="1"/>
  <c r="L75" i="2"/>
  <c r="L73" i="2"/>
  <c r="M73" i="2" s="1"/>
  <c r="L72" i="2"/>
  <c r="M72" i="2" s="1"/>
  <c r="K94" i="2"/>
  <c r="J94" i="2"/>
  <c r="J96" i="2"/>
  <c r="L69" i="2"/>
  <c r="K69" i="2"/>
  <c r="J69" i="2"/>
  <c r="G69" i="2"/>
  <c r="H68" i="2"/>
  <c r="G68" i="2"/>
  <c r="H67" i="2"/>
  <c r="G67" i="2"/>
  <c r="H66" i="2"/>
  <c r="G66" i="2"/>
  <c r="L65" i="2"/>
  <c r="M65" i="2" s="1"/>
  <c r="K67" i="2"/>
  <c r="L64" i="2"/>
  <c r="M64" i="2" s="1"/>
  <c r="L63" i="2"/>
  <c r="M63" i="2" s="1"/>
  <c r="K68" i="2"/>
  <c r="L62" i="2"/>
  <c r="K66" i="2"/>
  <c r="J66" i="2"/>
  <c r="L60" i="2"/>
  <c r="M60" i="2" s="1"/>
  <c r="J67" i="2"/>
  <c r="L58" i="2"/>
  <c r="K58" i="2"/>
  <c r="J58" i="2"/>
  <c r="H58" i="2"/>
  <c r="G58" i="2"/>
  <c r="L57" i="2"/>
  <c r="K57" i="2"/>
  <c r="J57" i="2"/>
  <c r="H57" i="2"/>
  <c r="G57" i="2"/>
  <c r="K56" i="2"/>
  <c r="H56" i="2"/>
  <c r="G56" i="2"/>
  <c r="G55" i="2"/>
  <c r="L54" i="2"/>
  <c r="L56" i="2" s="1"/>
  <c r="L53" i="2"/>
  <c r="M53" i="2" s="1"/>
  <c r="L52" i="2"/>
  <c r="M52" i="2" s="1"/>
  <c r="H55" i="2"/>
  <c r="L91" i="2"/>
  <c r="M91" i="2" s="1"/>
  <c r="L76" i="2"/>
  <c r="M76" i="2" s="1"/>
  <c r="L45" i="2"/>
  <c r="M45" i="2" s="1"/>
  <c r="L44" i="2"/>
  <c r="M44" i="2" s="1"/>
  <c r="L43" i="2"/>
  <c r="M43" i="2" s="1"/>
  <c r="L42" i="2"/>
  <c r="M42" i="2" s="1"/>
  <c r="L40" i="2"/>
  <c r="M40" i="2" s="1"/>
  <c r="L39" i="2"/>
  <c r="M39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M16" i="2" s="1"/>
  <c r="L15" i="2"/>
  <c r="L14" i="2"/>
  <c r="M14" i="2" s="1"/>
  <c r="L13" i="2"/>
  <c r="M13" i="2" s="1"/>
  <c r="L12" i="2"/>
  <c r="M12" i="2" s="1"/>
  <c r="L11" i="2"/>
  <c r="M11" i="2" s="1"/>
  <c r="M10" i="2"/>
  <c r="M9" i="2"/>
  <c r="M8" i="2"/>
  <c r="M7" i="2"/>
  <c r="M6" i="2"/>
  <c r="M98" i="2" l="1"/>
  <c r="L46" i="2"/>
  <c r="M15" i="2"/>
  <c r="M54" i="2"/>
  <c r="J56" i="2"/>
  <c r="L80" i="2"/>
  <c r="M80" i="2" s="1"/>
  <c r="J55" i="2"/>
  <c r="J134" i="2" s="1"/>
  <c r="K136" i="2"/>
  <c r="G137" i="2"/>
  <c r="K55" i="2"/>
  <c r="K134" i="2" s="1"/>
  <c r="L95" i="2"/>
  <c r="L22" i="2"/>
  <c r="M22" i="2" s="1"/>
  <c r="K131" i="2"/>
  <c r="G136" i="2"/>
  <c r="G134" i="2"/>
  <c r="K137" i="2"/>
  <c r="L68" i="2"/>
  <c r="M62" i="2"/>
  <c r="G135" i="2"/>
  <c r="H137" i="2"/>
  <c r="L51" i="2"/>
  <c r="M51" i="2" s="1"/>
  <c r="J68" i="2"/>
  <c r="J136" i="2" s="1"/>
  <c r="K95" i="2"/>
  <c r="M75" i="2"/>
  <c r="H131" i="2"/>
  <c r="H136" i="2"/>
  <c r="L38" i="2"/>
  <c r="M38" i="2" s="1"/>
  <c r="M5" i="2"/>
  <c r="J137" i="2"/>
  <c r="L61" i="2"/>
  <c r="L111" i="2"/>
  <c r="M111" i="2" s="1"/>
  <c r="H134" i="2"/>
  <c r="J95" i="2"/>
  <c r="L99" i="2"/>
  <c r="M99" i="2" s="1"/>
  <c r="L29" i="2"/>
  <c r="L49" i="2" s="1"/>
  <c r="L70" i="2"/>
  <c r="L71" i="2"/>
  <c r="L50" i="2"/>
  <c r="L59" i="2"/>
  <c r="F2" i="1"/>
  <c r="F3" i="1"/>
  <c r="L105" i="2" l="1"/>
  <c r="M106" i="2"/>
  <c r="L47" i="2"/>
  <c r="L48" i="2"/>
  <c r="H135" i="2"/>
  <c r="L131" i="2"/>
  <c r="M132" i="2"/>
  <c r="K135" i="2"/>
  <c r="J135" i="2"/>
  <c r="L55" i="2"/>
  <c r="M50" i="2"/>
  <c r="M57" i="2" s="1"/>
  <c r="L137" i="2"/>
  <c r="M29" i="2"/>
  <c r="M48" i="2" s="1"/>
  <c r="L66" i="2"/>
  <c r="M61" i="2"/>
  <c r="L94" i="2"/>
  <c r="M71" i="2"/>
  <c r="L67" i="2"/>
  <c r="M59" i="2"/>
  <c r="L96" i="2"/>
  <c r="M70" i="2"/>
  <c r="L134" i="2" l="1"/>
  <c r="M68" i="2"/>
  <c r="L136" i="2"/>
  <c r="L135" i="2"/>
  <c r="M96" i="2"/>
  <c r="M136" i="2" l="1"/>
</calcChain>
</file>

<file path=xl/sharedStrings.xml><?xml version="1.0" encoding="utf-8"?>
<sst xmlns="http://schemas.openxmlformats.org/spreadsheetml/2006/main" count="627" uniqueCount="296">
  <si>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</si>
  <si>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</si>
  <si>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</si>
  <si>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</si>
  <si>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</si>
  <si>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</si>
  <si>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</si>
  <si>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</si>
  <si>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</si>
  <si>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</si>
  <si>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</si>
  <si>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</si>
  <si>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</si>
  <si>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</si>
  <si>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</si>
  <si>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</si>
  <si>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</si>
  <si>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</si>
  <si>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</si>
  <si>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</si>
  <si>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</si>
  <si>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</si>
  <si>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</si>
  <si>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</si>
  <si>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Պարտավորության մարման ժամկետը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</si>
  <si>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</si>
  <si>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</si>
  <si>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</si>
  <si>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</si>
  <si>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</si>
  <si>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</si>
  <si>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</si>
  <si>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</si>
  <si>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</si>
  <si>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</si>
  <si>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</si>
  <si>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</si>
  <si>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</si>
  <si>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</si>
  <si>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</si>
  <si>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</si>
  <si>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</si>
  <si>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</si>
  <si>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</si>
  <si>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</si>
  <si>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</si>
  <si>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</si>
  <si>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</si>
  <si>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</si>
  <si>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</si>
  <si>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</si>
  <si>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</si>
  <si>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</si>
  <si>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</si>
  <si>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</si>
  <si>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</si>
  <si>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</si>
  <si>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</si>
  <si>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</si>
  <si>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</si>
  <si>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</si>
  <si>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</si>
  <si>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</si>
  <si>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</si>
  <si>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</si>
  <si>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</si>
  <si>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</si>
  <si>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</si>
  <si>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</si>
  <si>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</si>
  <si>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</si>
  <si>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</si>
  <si>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</si>
  <si>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</si>
  <si>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</si>
  <si>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</si>
  <si>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</si>
  <si>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</si>
  <si>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</si>
  <si>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</si>
  <si>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</si>
  <si>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</si>
  <si>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</si>
  <si>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</si>
  <si>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</si>
  <si>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</si>
  <si>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</si>
  <si>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</si>
  <si>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</si>
  <si>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</si>
  <si>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</si>
  <si>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</si>
  <si>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</si>
  <si>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</si>
  <si>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</si>
  <si>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</si>
  <si>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</si>
  <si>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</si>
  <si>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</si>
  <si>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</si>
  <si>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</si>
  <si>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</si>
  <si>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</si>
  <si>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</si>
  <si>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</si>
  <si>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</si>
  <si>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</si>
  <si>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</si>
  <si>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</si>
  <si>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</si>
  <si>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</si>
  <si>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</si>
  <si>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</si>
  <si>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</si>
  <si>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</si>
  <si>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</si>
  <si>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</si>
  <si>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</si>
  <si>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</si>
  <si>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</si>
  <si>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</si>
  <si>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</si>
  <si>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</si>
  <si>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</si>
  <si>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</si>
  <si>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</si>
  <si>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</si>
  <si>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</si>
  <si>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</si>
  <si>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</si>
  <si>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</si>
  <si>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</si>
  <si>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</si>
  <si>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</si>
  <si>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</si>
  <si>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</si>
  <si>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</si>
  <si>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</si>
  <si>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</si>
  <si>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</si>
  <si>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</si>
  <si>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</si>
  <si>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</si>
  <si>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</si>
  <si>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</si>
  <si>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</si>
  <si>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</si>
  <si>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</si>
  <si>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</si>
  <si>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</si>
  <si>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</si>
  <si>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</si>
  <si>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</si>
  <si>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</si>
  <si>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</si>
  <si>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</si>
  <si>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</si>
  <si>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</si>
  <si>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</si>
  <si>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</si>
  <si>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</si>
  <si>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</si>
  <si>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</si>
  <si>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</si>
  <si>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</si>
  <si>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</si>
  <si>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</si>
  <si>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</si>
  <si>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</si>
  <si>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</si>
  <si>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</si>
  <si>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</si>
  <si>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</si>
  <si>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</si>
  <si>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</si>
  <si>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16.04.2020թ.  16.10.2030թ.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</si>
  <si>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</si>
  <si>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</si>
  <si>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</si>
  <si>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</si>
  <si>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</si>
  <si>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</si>
  <si>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</si>
  <si>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</si>
  <si>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</si>
  <si>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</si>
  <si>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</si>
  <si>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</si>
  <si>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</si>
  <si>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</si>
  <si>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</si>
  <si>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</si>
  <si>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</si>
  <si>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</si>
  <si>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</si>
  <si>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</si>
  <si>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</si>
  <si>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</si>
  <si>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</si>
  <si>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</si>
  <si>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</si>
  <si>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</si>
  <si>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Նազելի Գյուլազյանի և Համլետ Դիլբարյանի</t>
  </si>
  <si>
    <t xml:space="preserve">Հաշտության համաձայնագիր
</t>
  </si>
  <si>
    <t>2021թ.</t>
  </si>
  <si>
    <t>ՀՀ Լոռու մարզ, ք. Սպիտակ Ալ. Մանուկյան փ. 19 հասցեում գտնվող 437,4 քառ. մ մակերոսով առևտրի կենտրոնի շենքը, 0.075 հա հողամասը և 437,4 քառ. մ մակերեսով խանութ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</si>
  <si>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</si>
  <si>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</si>
  <si>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</si>
  <si>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</si>
  <si>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</si>
  <si>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</si>
  <si>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</si>
  <si>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</si>
  <si>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</si>
  <si>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</si>
  <si>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</si>
  <si>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</si>
  <si>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</si>
  <si>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</si>
  <si>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</si>
  <si>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</si>
  <si>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</si>
  <si>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</si>
  <si>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</si>
  <si>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</si>
  <si>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</si>
  <si>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</si>
  <si>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</si>
  <si>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</si>
  <si>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</si>
  <si>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</si>
  <si>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</si>
  <si>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</si>
  <si>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</si>
  <si>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</si>
  <si>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</si>
  <si>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</si>
  <si>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</si>
  <si>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</si>
  <si>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</si>
  <si>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</si>
  <si>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</si>
  <si>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</si>
  <si>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</si>
  <si>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</si>
  <si>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</si>
  <si>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«Գագիկ Երանոսյան» ԱՁ</t>
  </si>
  <si>
    <t>Մայր գումար՝                   15.07.2022 -15.07.2025                              Տոկոսագումար՝                 15.10.2020 -15.07.2025</t>
  </si>
  <si>
    <t>Բեռնատար մեքենա՝ RENO RVI 1994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</si>
  <si>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</si>
  <si>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</si>
  <si>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</si>
  <si>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</si>
  <si>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</si>
  <si>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</si>
  <si>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</si>
  <si>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</si>
  <si>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</si>
  <si>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</si>
  <si>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</si>
  <si>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</si>
  <si>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</si>
  <si>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</si>
  <si>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</si>
  <si>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</si>
  <si>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</si>
  <si>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</si>
  <si>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</si>
  <si>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</si>
  <si>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</si>
  <si>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</si>
  <si>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</si>
  <si>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</si>
  <si>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</si>
  <si>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</si>
  <si>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</si>
  <si>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</si>
  <si>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</si>
  <si>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</si>
  <si>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</si>
  <si>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</si>
  <si>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</si>
  <si>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</si>
  <si>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</si>
  <si>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</si>
  <si>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</si>
  <si>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</si>
  <si>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</si>
  <si>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</si>
  <si>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համաֆինանսավորում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</si>
  <si>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</si>
  <si>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</si>
  <si>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</si>
  <si>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30.09.2021թ. դրությամբ 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</si>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</sst>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10" fontId="8" fillId="2" borderId="26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65" fontId="2" fillId="2" borderId="18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vertical="center"/>
      <protection locked="0"/>
    </xf>
    <xf numFmtId="165" fontId="8" fillId="2" borderId="17" xfId="4" applyNumberFormat="1" applyFont="1" applyFill="1" applyBorder="1" applyAlignment="1" applyProtection="1">
      <alignment vertical="center"/>
      <protection locked="0"/>
    </xf>
    <xf numFmtId="165" fontId="8" fillId="2" borderId="22" xfId="4" applyNumberFormat="1" applyFont="1" applyFill="1" applyBorder="1" applyAlignment="1" applyProtection="1">
      <alignment vertical="center"/>
      <protection locked="0"/>
    </xf>
    <xf numFmtId="165" fontId="8" fillId="2" borderId="28" xfId="4" applyNumberFormat="1" applyFont="1" applyFill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165" fontId="8" fillId="2" borderId="2" xfId="4" applyNumberFormat="1" applyFont="1" applyFill="1" applyBorder="1" applyAlignment="1" applyProtection="1">
      <alignment vertical="center"/>
      <protection locked="0"/>
    </xf>
    <xf numFmtId="165" fontId="8" fillId="2" borderId="8" xfId="4" applyNumberFormat="1" applyFont="1" applyFill="1" applyBorder="1" applyAlignment="1" applyProtection="1">
      <alignment vertical="center"/>
      <protection locked="0"/>
    </xf>
    <xf numFmtId="2" fontId="8" fillId="2" borderId="13" xfId="1" applyNumberFormat="1" applyFont="1" applyFill="1" applyBorder="1" applyAlignment="1" applyProtection="1">
      <alignment vertical="center"/>
      <protection locked="0"/>
    </xf>
    <xf numFmtId="165" fontId="8" fillId="2" borderId="13" xfId="4" applyNumberFormat="1" applyFont="1" applyFill="1" applyBorder="1" applyAlignment="1" applyProtection="1">
      <alignment vertical="center"/>
      <protection locked="0"/>
    </xf>
    <xf numFmtId="165" fontId="8" fillId="2" borderId="10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165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left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>
      <protection locked="0"/>
    </xf>
    <xf numFmtId="167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165" fontId="8" fillId="2" borderId="3" xfId="4" applyNumberFormat="1" applyFont="1" applyFill="1" applyBorder="1" applyAlignment="1" applyProtection="1">
      <alignment vertical="center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2" fontId="8" fillId="2" borderId="3" xfId="1" applyNumberFormat="1" applyFont="1" applyFill="1" applyBorder="1" applyAlignment="1" applyProtection="1">
      <alignment vertical="center"/>
      <protection locked="0"/>
    </xf>
    <xf numFmtId="165" fontId="8" fillId="2" borderId="12" xfId="4" applyNumberFormat="1" applyFont="1" applyFill="1" applyBorder="1" applyAlignment="1" applyProtection="1">
      <alignment vertical="center"/>
      <protection locked="0"/>
    </xf>
    <xf numFmtId="2" fontId="8" fillId="2" borderId="1" xfId="1" applyNumberFormat="1" applyFont="1" applyFill="1" applyBorder="1" applyAlignment="1" applyProtection="1">
      <alignment vertical="center"/>
      <protection locked="0"/>
    </xf>
    <xf numFmtId="165" fontId="8" fillId="2" borderId="1" xfId="4" applyNumberFormat="1" applyFont="1" applyFill="1" applyBorder="1" applyAlignment="1" applyProtection="1">
      <alignment vertical="center"/>
      <protection locked="0"/>
    </xf>
    <xf numFmtId="165" fontId="8" fillId="2" borderId="18" xfId="4" applyNumberFormat="1" applyFont="1" applyFill="1" applyBorder="1" applyAlignment="1" applyProtection="1">
      <alignment vertical="center"/>
      <protection locked="0"/>
    </xf>
    <xf numFmtId="165" fontId="8" fillId="2" borderId="27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165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6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6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1" fontId="13" fillId="2" borderId="0" xfId="1" applyNumberFormat="1" applyFont="1" applyFill="1" applyAlignment="1" applyProtection="1">
      <alignment horizontal="center"/>
      <protection locked="0"/>
    </xf>
    <xf numFmtId="0" fontId="13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5" fillId="2" borderId="0" xfId="0" applyFont="1" applyFill="1"/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1" fontId="2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2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2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3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1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1" applyNumberFormat="1" applyFont="1" applyFill="1" applyBorder="1" applyAlignment="1" applyProtection="1">
      <alignment horizontal="center" vertical="center"/>
      <protection locked="0"/>
    </xf>
    <xf numFmtId="2" fontId="8" fillId="2" borderId="35" xfId="1" applyNumberFormat="1" applyFont="1" applyFill="1" applyBorder="1" applyAlignment="1" applyProtection="1">
      <alignment horizontal="center" vertical="center"/>
      <protection locked="0"/>
    </xf>
    <xf numFmtId="2" fontId="8" fillId="2" borderId="19" xfId="1" applyNumberFormat="1" applyFont="1" applyFill="1" applyBorder="1" applyAlignment="1" applyProtection="1">
      <alignment horizontal="center" vertical="center"/>
      <protection locked="0"/>
    </xf>
    <xf numFmtId="2" fontId="8" fillId="2" borderId="20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</cellXfs>
  <cellStyles count="10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38" t="s">
        <v>16</v>
      </c>
      <c r="B1" s="138"/>
      <c r="C1" s="138"/>
      <c r="D1" s="138"/>
      <c r="E1" s="138"/>
      <c r="F1" s="138"/>
      <c r="G1" s="13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36" t="s">
        <v>0</v>
      </c>
      <c r="B5" s="13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37"/>
      <c r="B6" s="13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abSelected="1" zoomScale="80" zoomScaleNormal="80" workbookViewId="0">
      <selection activeCell="I79" sqref="I79"/>
    </sheetView>
  </sheetViews>
  <sheetFormatPr defaultRowHeight="16.5" x14ac:dyDescent="0.3"/>
  <cols>
    <col min="1" max="1" width="4.7109375" style="106" customWidth="1"/>
    <col min="2" max="2" width="28.5703125" style="106" customWidth="1"/>
    <col min="3" max="3" width="29.42578125" style="106" customWidth="1"/>
    <col min="4" max="4" width="20.42578125" style="106" customWidth="1"/>
    <col min="5" max="5" width="21.7109375" style="106" customWidth="1"/>
    <col min="6" max="6" width="18.42578125" style="106" customWidth="1"/>
    <col min="7" max="7" width="20.28515625" style="106" bestFit="1" customWidth="1"/>
    <col min="8" max="8" width="20.5703125" style="106" bestFit="1" customWidth="1"/>
    <col min="9" max="9" width="18.5703125" style="106" customWidth="1"/>
    <col min="10" max="10" width="17.7109375" style="106" customWidth="1"/>
    <col min="11" max="11" width="18.28515625" style="106" bestFit="1" customWidth="1"/>
    <col min="12" max="12" width="19.7109375" style="106" bestFit="1" customWidth="1"/>
    <col min="13" max="13" width="16.85546875" style="106" customWidth="1"/>
    <col min="14" max="14" width="45" style="106" customWidth="1"/>
    <col min="15" max="16384" width="9.140625" style="106"/>
  </cols>
  <sheetData>
    <row r="1" spans="1:14" ht="25.5" customHeight="1" x14ac:dyDescent="0.4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45.75" customHeight="1" x14ac:dyDescent="0.4">
      <c r="A2" s="140" t="s">
        <v>294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30" customHeight="1" thickBot="1" x14ac:dyDescent="0.35">
      <c r="A3" s="12"/>
      <c r="B3" s="13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4" ht="114.75" thickBot="1" x14ac:dyDescent="0.35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18" t="s">
        <v>28</v>
      </c>
      <c r="J4" s="17" t="s">
        <v>29</v>
      </c>
      <c r="K4" s="17" t="s">
        <v>30</v>
      </c>
      <c r="L4" s="17" t="s">
        <v>31</v>
      </c>
      <c r="M4" s="19" t="s">
        <v>32</v>
      </c>
      <c r="N4" s="20" t="s">
        <v>33</v>
      </c>
    </row>
    <row r="5" spans="1:14" ht="27" x14ac:dyDescent="0.3">
      <c r="A5" s="141">
        <v>1</v>
      </c>
      <c r="B5" s="143" t="s">
        <v>34</v>
      </c>
      <c r="C5" s="21" t="s">
        <v>35</v>
      </c>
      <c r="D5" s="144" t="s">
        <v>36</v>
      </c>
      <c r="E5" s="121" t="s">
        <v>37</v>
      </c>
      <c r="F5" s="22" t="s">
        <v>38</v>
      </c>
      <c r="G5" s="125">
        <v>7300000</v>
      </c>
      <c r="H5" s="7">
        <v>7299999.9999999991</v>
      </c>
      <c r="I5" s="23" t="s">
        <v>39</v>
      </c>
      <c r="J5" s="7">
        <v>595000</v>
      </c>
      <c r="K5" s="7">
        <v>533233.16</v>
      </c>
      <c r="L5" s="125">
        <f t="shared" ref="L5:L33" si="0">H5-J5</f>
        <v>6704999.9999999991</v>
      </c>
      <c r="M5" s="125">
        <f t="shared" ref="M5:M22" si="1">IF(F5=$B$141,L5,IF(F5=$B$143,L5*$C$143/$C$141,IF(F5=$B$142,L5*$C$142/$C$141,IF(F5=$B$140,L5/$C$141))))</f>
        <v>7821367.4533082368</v>
      </c>
      <c r="N5" s="118" t="s">
        <v>40</v>
      </c>
    </row>
    <row r="6" spans="1:14" ht="81" x14ac:dyDescent="0.3">
      <c r="A6" s="142"/>
      <c r="B6" s="137"/>
      <c r="C6" s="24" t="s">
        <v>41</v>
      </c>
      <c r="D6" s="145"/>
      <c r="E6" s="127" t="s">
        <v>42</v>
      </c>
      <c r="F6" s="25" t="s">
        <v>38</v>
      </c>
      <c r="G6" s="7">
        <v>7300000</v>
      </c>
      <c r="H6" s="7">
        <v>7299999.9999999981</v>
      </c>
      <c r="I6" s="135" t="s">
        <v>43</v>
      </c>
      <c r="J6" s="7">
        <v>5474999.9000000004</v>
      </c>
      <c r="K6" s="7">
        <v>1148728.76</v>
      </c>
      <c r="L6" s="7">
        <f t="shared" si="0"/>
        <v>1825000.0999999978</v>
      </c>
      <c r="M6" s="7">
        <f t="shared" si="1"/>
        <v>2128858.5211669295</v>
      </c>
      <c r="N6" s="26" t="s">
        <v>44</v>
      </c>
    </row>
    <row r="7" spans="1:14" ht="54" x14ac:dyDescent="0.3">
      <c r="A7" s="128">
        <v>2</v>
      </c>
      <c r="B7" s="129" t="s">
        <v>34</v>
      </c>
      <c r="C7" s="129" t="s">
        <v>45</v>
      </c>
      <c r="D7" s="127" t="s">
        <v>36</v>
      </c>
      <c r="E7" s="127" t="s">
        <v>46</v>
      </c>
      <c r="F7" s="25" t="s">
        <v>38</v>
      </c>
      <c r="G7" s="7">
        <v>14060526.73</v>
      </c>
      <c r="H7" s="7">
        <v>14060526.73</v>
      </c>
      <c r="I7" s="27">
        <v>7.4999999999999997E-3</v>
      </c>
      <c r="J7" s="7">
        <v>5858552.7397955237</v>
      </c>
      <c r="K7" s="7">
        <v>1294472.6993439633</v>
      </c>
      <c r="L7" s="7">
        <f t="shared" si="0"/>
        <v>8201973.9902044768</v>
      </c>
      <c r="M7" s="7">
        <f t="shared" si="1"/>
        <v>9567584.2535221465</v>
      </c>
      <c r="N7" s="26" t="s">
        <v>40</v>
      </c>
    </row>
    <row r="8" spans="1:14" ht="54" x14ac:dyDescent="0.3">
      <c r="A8" s="128">
        <v>3</v>
      </c>
      <c r="B8" s="129" t="s">
        <v>34</v>
      </c>
      <c r="C8" s="129" t="s">
        <v>47</v>
      </c>
      <c r="D8" s="127" t="s">
        <v>36</v>
      </c>
      <c r="E8" s="127" t="s">
        <v>48</v>
      </c>
      <c r="F8" s="25" t="s">
        <v>38</v>
      </c>
      <c r="G8" s="7">
        <v>75000000</v>
      </c>
      <c r="H8" s="7"/>
      <c r="I8" s="27" t="s">
        <v>49</v>
      </c>
      <c r="J8" s="28"/>
      <c r="K8" s="7">
        <v>1932812.5</v>
      </c>
      <c r="L8" s="7">
        <f t="shared" si="0"/>
        <v>0</v>
      </c>
      <c r="M8" s="7">
        <f t="shared" si="1"/>
        <v>0</v>
      </c>
      <c r="N8" s="26" t="s">
        <v>44</v>
      </c>
    </row>
    <row r="9" spans="1:14" ht="40.5" x14ac:dyDescent="0.3">
      <c r="A9" s="146">
        <v>4</v>
      </c>
      <c r="B9" s="136" t="s">
        <v>34</v>
      </c>
      <c r="C9" s="136" t="s">
        <v>47</v>
      </c>
      <c r="D9" s="127" t="s">
        <v>36</v>
      </c>
      <c r="E9" s="147" t="s">
        <v>50</v>
      </c>
      <c r="F9" s="25" t="s">
        <v>38</v>
      </c>
      <c r="G9" s="7">
        <v>10200000</v>
      </c>
      <c r="H9" s="7">
        <v>1075381.69</v>
      </c>
      <c r="I9" s="148" t="s">
        <v>39</v>
      </c>
      <c r="J9" s="7">
        <v>0</v>
      </c>
      <c r="K9" s="7">
        <v>185187.77</v>
      </c>
      <c r="L9" s="7">
        <f t="shared" si="0"/>
        <v>1075381.69</v>
      </c>
      <c r="M9" s="7">
        <f t="shared" si="1"/>
        <v>1254430.3281207469</v>
      </c>
      <c r="N9" s="150" t="s">
        <v>44</v>
      </c>
    </row>
    <row r="10" spans="1:14" ht="25.5" customHeight="1" x14ac:dyDescent="0.3">
      <c r="A10" s="141"/>
      <c r="B10" s="137"/>
      <c r="C10" s="137"/>
      <c r="D10" s="127" t="s">
        <v>290</v>
      </c>
      <c r="E10" s="144"/>
      <c r="F10" s="25" t="s">
        <v>3</v>
      </c>
      <c r="G10" s="7"/>
      <c r="H10" s="7">
        <v>235852595</v>
      </c>
      <c r="I10" s="149"/>
      <c r="J10" s="7"/>
      <c r="K10" s="7">
        <v>7960042.25</v>
      </c>
      <c r="L10" s="7">
        <f>H10-J10</f>
        <v>235852595</v>
      </c>
      <c r="M10" s="7">
        <f t="shared" si="1"/>
        <v>487812.76758567913</v>
      </c>
      <c r="N10" s="151"/>
    </row>
    <row r="11" spans="1:14" ht="37.5" customHeight="1" x14ac:dyDescent="0.3">
      <c r="A11" s="146">
        <v>5</v>
      </c>
      <c r="B11" s="136" t="s">
        <v>34</v>
      </c>
      <c r="C11" s="136" t="s">
        <v>51</v>
      </c>
      <c r="D11" s="127" t="s">
        <v>137</v>
      </c>
      <c r="E11" s="147" t="s">
        <v>52</v>
      </c>
      <c r="F11" s="25" t="s">
        <v>38</v>
      </c>
      <c r="G11" s="7">
        <v>10000000</v>
      </c>
      <c r="H11" s="7"/>
      <c r="I11" s="148" t="s">
        <v>53</v>
      </c>
      <c r="J11" s="7"/>
      <c r="K11" s="7">
        <v>50000</v>
      </c>
      <c r="L11" s="7">
        <f>H11-J11</f>
        <v>0</v>
      </c>
      <c r="M11" s="7">
        <f t="shared" si="1"/>
        <v>0</v>
      </c>
      <c r="N11" s="150" t="s">
        <v>54</v>
      </c>
    </row>
    <row r="12" spans="1:14" ht="42" customHeight="1" x14ac:dyDescent="0.3">
      <c r="A12" s="141"/>
      <c r="B12" s="137"/>
      <c r="C12" s="137"/>
      <c r="D12" s="127" t="s">
        <v>290</v>
      </c>
      <c r="E12" s="144"/>
      <c r="F12" s="127" t="s">
        <v>3</v>
      </c>
      <c r="G12" s="7"/>
      <c r="H12" s="7"/>
      <c r="I12" s="149"/>
      <c r="J12" s="7"/>
      <c r="K12" s="7"/>
      <c r="L12" s="7">
        <f t="shared" si="0"/>
        <v>0</v>
      </c>
      <c r="M12" s="7">
        <f t="shared" si="1"/>
        <v>0</v>
      </c>
      <c r="N12" s="151"/>
    </row>
    <row r="13" spans="1:14" ht="42" customHeight="1" x14ac:dyDescent="0.3">
      <c r="A13" s="146">
        <v>6</v>
      </c>
      <c r="B13" s="136" t="s">
        <v>34</v>
      </c>
      <c r="C13" s="136" t="s">
        <v>55</v>
      </c>
      <c r="D13" s="127" t="s">
        <v>36</v>
      </c>
      <c r="E13" s="147" t="s">
        <v>56</v>
      </c>
      <c r="F13" s="25" t="s">
        <v>38</v>
      </c>
      <c r="G13" s="7">
        <v>83000000</v>
      </c>
      <c r="H13" s="7"/>
      <c r="I13" s="148">
        <v>1.7999999999999999E-2</v>
      </c>
      <c r="J13" s="7"/>
      <c r="K13" s="7">
        <v>1930326.4000379362</v>
      </c>
      <c r="L13" s="7">
        <f t="shared" si="0"/>
        <v>0</v>
      </c>
      <c r="M13" s="7">
        <f t="shared" si="1"/>
        <v>0</v>
      </c>
      <c r="N13" s="150" t="s">
        <v>44</v>
      </c>
    </row>
    <row r="14" spans="1:14" ht="25.5" customHeight="1" x14ac:dyDescent="0.3">
      <c r="A14" s="141"/>
      <c r="B14" s="137"/>
      <c r="C14" s="137"/>
      <c r="D14" s="127" t="s">
        <v>290</v>
      </c>
      <c r="E14" s="144"/>
      <c r="F14" s="127" t="s">
        <v>3</v>
      </c>
      <c r="G14" s="7"/>
      <c r="H14" s="7"/>
      <c r="I14" s="149"/>
      <c r="J14" s="7"/>
      <c r="K14" s="7"/>
      <c r="L14" s="7">
        <f t="shared" si="0"/>
        <v>0</v>
      </c>
      <c r="M14" s="7">
        <f t="shared" si="1"/>
        <v>0</v>
      </c>
      <c r="N14" s="151"/>
    </row>
    <row r="15" spans="1:14" ht="24.75" customHeight="1" x14ac:dyDescent="0.3">
      <c r="A15" s="142">
        <v>7</v>
      </c>
      <c r="B15" s="136" t="s">
        <v>34</v>
      </c>
      <c r="C15" s="136" t="s">
        <v>57</v>
      </c>
      <c r="D15" s="145" t="s">
        <v>58</v>
      </c>
      <c r="E15" s="145" t="s">
        <v>59</v>
      </c>
      <c r="F15" s="25" t="s">
        <v>60</v>
      </c>
      <c r="G15" s="7">
        <v>34065585.200000003</v>
      </c>
      <c r="H15" s="7">
        <v>34146229.200000003</v>
      </c>
      <c r="I15" s="152" t="s">
        <v>61</v>
      </c>
      <c r="J15" s="7">
        <v>0</v>
      </c>
      <c r="K15" s="7">
        <v>5563526.6500079604</v>
      </c>
      <c r="L15" s="7">
        <f t="shared" si="0"/>
        <v>34146229.200000003</v>
      </c>
      <c r="M15" s="7">
        <f t="shared" si="1"/>
        <v>34146229.200000003</v>
      </c>
      <c r="N15" s="150" t="s">
        <v>62</v>
      </c>
    </row>
    <row r="16" spans="1:14" ht="30" customHeight="1" x14ac:dyDescent="0.3">
      <c r="A16" s="142"/>
      <c r="B16" s="137"/>
      <c r="C16" s="137"/>
      <c r="D16" s="145"/>
      <c r="E16" s="145"/>
      <c r="F16" s="127" t="s">
        <v>3</v>
      </c>
      <c r="G16" s="7"/>
      <c r="H16" s="7">
        <v>3716244024.6999998</v>
      </c>
      <c r="I16" s="152"/>
      <c r="J16" s="7">
        <v>21099767.199999999</v>
      </c>
      <c r="K16" s="7">
        <v>597213096.93999994</v>
      </c>
      <c r="L16" s="7">
        <f t="shared" si="0"/>
        <v>3695144257.5</v>
      </c>
      <c r="M16" s="7">
        <f t="shared" si="1"/>
        <v>7642648.7776375934</v>
      </c>
      <c r="N16" s="151"/>
    </row>
    <row r="17" spans="1:14" ht="39" customHeight="1" x14ac:dyDescent="0.3">
      <c r="A17" s="146">
        <v>8</v>
      </c>
      <c r="B17" s="136" t="s">
        <v>34</v>
      </c>
      <c r="C17" s="136" t="s">
        <v>63</v>
      </c>
      <c r="D17" s="147" t="s">
        <v>58</v>
      </c>
      <c r="E17" s="153" t="s">
        <v>64</v>
      </c>
      <c r="F17" s="25" t="s">
        <v>60</v>
      </c>
      <c r="G17" s="29">
        <v>36000000</v>
      </c>
      <c r="H17" s="7">
        <v>21133885.879999999</v>
      </c>
      <c r="I17" s="27" t="s">
        <v>61</v>
      </c>
      <c r="J17" s="7">
        <v>0</v>
      </c>
      <c r="K17" s="7">
        <v>2077046.2911437689</v>
      </c>
      <c r="L17" s="7">
        <f t="shared" si="0"/>
        <v>21133885.879999999</v>
      </c>
      <c r="M17" s="7">
        <f t="shared" si="1"/>
        <v>21133885.879999999</v>
      </c>
      <c r="N17" s="150" t="s">
        <v>62</v>
      </c>
    </row>
    <row r="18" spans="1:14" x14ac:dyDescent="0.3">
      <c r="A18" s="141"/>
      <c r="B18" s="137"/>
      <c r="C18" s="137"/>
      <c r="D18" s="144"/>
      <c r="E18" s="154"/>
      <c r="F18" s="127" t="s">
        <v>3</v>
      </c>
      <c r="G18" s="29"/>
      <c r="H18" s="7">
        <v>947449397.5</v>
      </c>
      <c r="I18" s="27"/>
      <c r="J18" s="7">
        <v>563212.19999999995</v>
      </c>
      <c r="K18" s="7">
        <v>80884416.399999991</v>
      </c>
      <c r="L18" s="7">
        <f t="shared" si="0"/>
        <v>946886185.29999995</v>
      </c>
      <c r="M18" s="7">
        <f t="shared" si="1"/>
        <v>1958440.0614283644</v>
      </c>
      <c r="N18" s="151"/>
    </row>
    <row r="19" spans="1:14" x14ac:dyDescent="0.3">
      <c r="A19" s="146">
        <v>9</v>
      </c>
      <c r="B19" s="156" t="s">
        <v>34</v>
      </c>
      <c r="C19" s="136" t="s">
        <v>65</v>
      </c>
      <c r="D19" s="147" t="s">
        <v>58</v>
      </c>
      <c r="E19" s="153" t="s">
        <v>66</v>
      </c>
      <c r="F19" s="25" t="s">
        <v>60</v>
      </c>
      <c r="G19" s="29">
        <v>23194486</v>
      </c>
      <c r="H19" s="7">
        <v>7835401.8200000003</v>
      </c>
      <c r="I19" s="148" t="s">
        <v>61</v>
      </c>
      <c r="J19" s="7">
        <v>0</v>
      </c>
      <c r="K19" s="7">
        <v>946740.5297958646</v>
      </c>
      <c r="L19" s="7">
        <f t="shared" si="0"/>
        <v>7835401.8200000003</v>
      </c>
      <c r="M19" s="7">
        <f t="shared" si="1"/>
        <v>7835401.8200000003</v>
      </c>
      <c r="N19" s="150" t="s">
        <v>62</v>
      </c>
    </row>
    <row r="20" spans="1:14" x14ac:dyDescent="0.3">
      <c r="A20" s="141"/>
      <c r="B20" s="157"/>
      <c r="C20" s="158"/>
      <c r="D20" s="159"/>
      <c r="E20" s="154"/>
      <c r="F20" s="127" t="s">
        <v>3</v>
      </c>
      <c r="G20" s="29"/>
      <c r="H20" s="7">
        <v>1026771209.2</v>
      </c>
      <c r="I20" s="155"/>
      <c r="J20" s="7">
        <v>91463799.799999997</v>
      </c>
      <c r="K20" s="7">
        <v>81477772.199999988</v>
      </c>
      <c r="L20" s="7">
        <f t="shared" si="0"/>
        <v>935307409.4000001</v>
      </c>
      <c r="M20" s="7">
        <f t="shared" si="1"/>
        <v>1934491.7359200811</v>
      </c>
      <c r="N20" s="151"/>
    </row>
    <row r="21" spans="1:14" x14ac:dyDescent="0.3">
      <c r="A21" s="146">
        <v>10</v>
      </c>
      <c r="B21" s="156" t="s">
        <v>67</v>
      </c>
      <c r="C21" s="158"/>
      <c r="D21" s="159"/>
      <c r="E21" s="153" t="s">
        <v>66</v>
      </c>
      <c r="F21" s="25" t="s">
        <v>60</v>
      </c>
      <c r="G21" s="7">
        <v>16662616.85</v>
      </c>
      <c r="H21" s="7">
        <v>16662616.85</v>
      </c>
      <c r="I21" s="155"/>
      <c r="J21" s="7"/>
      <c r="K21" s="7">
        <v>1675442.9999795458</v>
      </c>
      <c r="L21" s="7">
        <f t="shared" si="0"/>
        <v>16662616.85</v>
      </c>
      <c r="M21" s="7">
        <f t="shared" si="1"/>
        <v>16662616.85</v>
      </c>
      <c r="N21" s="150" t="s">
        <v>62</v>
      </c>
    </row>
    <row r="22" spans="1:14" x14ac:dyDescent="0.3">
      <c r="A22" s="141"/>
      <c r="B22" s="157"/>
      <c r="C22" s="137"/>
      <c r="D22" s="144"/>
      <c r="E22" s="154"/>
      <c r="F22" s="25" t="s">
        <v>3</v>
      </c>
      <c r="G22" s="30"/>
      <c r="H22" s="7">
        <v>2004733554.2</v>
      </c>
      <c r="I22" s="149"/>
      <c r="J22" s="7"/>
      <c r="K22" s="7">
        <v>176154215.19</v>
      </c>
      <c r="L22" s="7">
        <f t="shared" si="0"/>
        <v>2004733554.2</v>
      </c>
      <c r="M22" s="7">
        <f t="shared" si="1"/>
        <v>4146380.5956689902</v>
      </c>
      <c r="N22" s="151"/>
    </row>
    <row r="23" spans="1:14" x14ac:dyDescent="0.3">
      <c r="A23" s="146">
        <v>11</v>
      </c>
      <c r="B23" s="156" t="s">
        <v>34</v>
      </c>
      <c r="C23" s="136" t="s">
        <v>68</v>
      </c>
      <c r="D23" s="147" t="s">
        <v>69</v>
      </c>
      <c r="E23" s="147" t="s">
        <v>70</v>
      </c>
      <c r="F23" s="25" t="s">
        <v>71</v>
      </c>
      <c r="G23" s="31">
        <v>13988153</v>
      </c>
      <c r="H23" s="7">
        <v>8375536.2411363386</v>
      </c>
      <c r="I23" s="148">
        <v>3.1399999999999997E-2</v>
      </c>
      <c r="J23" s="7">
        <v>809790.60012893041</v>
      </c>
      <c r="K23" s="7">
        <v>878666.96063372621</v>
      </c>
      <c r="L23" s="7">
        <f t="shared" si="0"/>
        <v>7565745.6410074085</v>
      </c>
      <c r="M23" s="7">
        <f t="shared" ref="M23:M45" si="2">IF(F23=$B$141,L23,IF(F23=$B$143,L23*$C$143/$C$141,IF(F23=$B$142,L23*$C$142/$C$141,IF(F23=$B$144,L23*$C$144/$C$141,IF(F23=$B$140,L23/$C$141)))))</f>
        <v>10708059.612693889</v>
      </c>
      <c r="N23" s="150" t="s">
        <v>62</v>
      </c>
    </row>
    <row r="24" spans="1:14" x14ac:dyDescent="0.3">
      <c r="A24" s="141"/>
      <c r="B24" s="157"/>
      <c r="C24" s="158"/>
      <c r="D24" s="159"/>
      <c r="E24" s="144"/>
      <c r="F24" s="127" t="s">
        <v>3</v>
      </c>
      <c r="G24" s="32"/>
      <c r="H24" s="7">
        <v>1194787815</v>
      </c>
      <c r="I24" s="149"/>
      <c r="J24" s="7">
        <v>119517429.90000001</v>
      </c>
      <c r="K24" s="7">
        <v>128219196.40000001</v>
      </c>
      <c r="L24" s="7">
        <f t="shared" si="0"/>
        <v>1075270385.0999999</v>
      </c>
      <c r="M24" s="7">
        <f t="shared" si="2"/>
        <v>2223976.4733500173</v>
      </c>
      <c r="N24" s="151"/>
    </row>
    <row r="25" spans="1:14" x14ac:dyDescent="0.3">
      <c r="A25" s="146">
        <v>12</v>
      </c>
      <c r="B25" s="156" t="s">
        <v>72</v>
      </c>
      <c r="C25" s="158"/>
      <c r="D25" s="159"/>
      <c r="E25" s="147" t="s">
        <v>70</v>
      </c>
      <c r="F25" s="25" t="s">
        <v>71</v>
      </c>
      <c r="G25" s="31">
        <v>10098535</v>
      </c>
      <c r="H25" s="7">
        <v>9016702.081013469</v>
      </c>
      <c r="I25" s="148">
        <v>3.1399999999999997E-2</v>
      </c>
      <c r="J25" s="7">
        <v>779654.700735608</v>
      </c>
      <c r="K25" s="7">
        <v>579885.60827493283</v>
      </c>
      <c r="L25" s="7">
        <f t="shared" si="0"/>
        <v>8237047.3802778609</v>
      </c>
      <c r="M25" s="7">
        <f t="shared" si="2"/>
        <v>11658176.016720386</v>
      </c>
      <c r="N25" s="150" t="s">
        <v>62</v>
      </c>
    </row>
    <row r="26" spans="1:14" x14ac:dyDescent="0.3">
      <c r="A26" s="141"/>
      <c r="B26" s="157"/>
      <c r="C26" s="137"/>
      <c r="D26" s="144"/>
      <c r="E26" s="144"/>
      <c r="F26" s="127" t="s">
        <v>3</v>
      </c>
      <c r="G26" s="32"/>
      <c r="H26" s="7">
        <v>719606232.89999998</v>
      </c>
      <c r="I26" s="149"/>
      <c r="J26" s="7">
        <v>65099930.299999997</v>
      </c>
      <c r="K26" s="7">
        <v>46937185.100000001</v>
      </c>
      <c r="L26" s="7">
        <f t="shared" si="0"/>
        <v>654506302.60000002</v>
      </c>
      <c r="M26" s="7">
        <f t="shared" si="2"/>
        <v>1353712.1814308467</v>
      </c>
      <c r="N26" s="151"/>
    </row>
    <row r="27" spans="1:14" ht="27" x14ac:dyDescent="0.3">
      <c r="A27" s="128">
        <v>13</v>
      </c>
      <c r="B27" s="130" t="s">
        <v>34</v>
      </c>
      <c r="C27" s="161" t="s">
        <v>73</v>
      </c>
      <c r="D27" s="145" t="s">
        <v>74</v>
      </c>
      <c r="E27" s="127" t="s">
        <v>75</v>
      </c>
      <c r="F27" s="25" t="s">
        <v>60</v>
      </c>
      <c r="G27" s="7">
        <v>19600000</v>
      </c>
      <c r="H27" s="7">
        <v>19419334.870000001</v>
      </c>
      <c r="I27" s="33">
        <v>5.0000000000000001E-3</v>
      </c>
      <c r="J27" s="7">
        <v>9716960.6685248911</v>
      </c>
      <c r="K27" s="7">
        <v>1129921.9302428646</v>
      </c>
      <c r="L27" s="7">
        <f t="shared" si="0"/>
        <v>9702374.2014751099</v>
      </c>
      <c r="M27" s="7">
        <f t="shared" si="2"/>
        <v>9702374.2014751099</v>
      </c>
      <c r="N27" s="26" t="s">
        <v>62</v>
      </c>
    </row>
    <row r="28" spans="1:14" ht="67.5" x14ac:dyDescent="0.3">
      <c r="A28" s="128">
        <v>14</v>
      </c>
      <c r="B28" s="130" t="s">
        <v>72</v>
      </c>
      <c r="C28" s="161"/>
      <c r="D28" s="145"/>
      <c r="E28" s="127" t="s">
        <v>76</v>
      </c>
      <c r="F28" s="25" t="s">
        <v>60</v>
      </c>
      <c r="G28" s="7">
        <v>297276.53999999998</v>
      </c>
      <c r="H28" s="7">
        <v>297276.53999999998</v>
      </c>
      <c r="I28" s="27" t="s">
        <v>77</v>
      </c>
      <c r="J28" s="7">
        <v>247729.04334389925</v>
      </c>
      <c r="K28" s="7">
        <v>229541.53251276023</v>
      </c>
      <c r="L28" s="7">
        <f t="shared" si="0"/>
        <v>49547.496656100731</v>
      </c>
      <c r="M28" s="7">
        <f t="shared" si="2"/>
        <v>49547.496656100731</v>
      </c>
      <c r="N28" s="26" t="s">
        <v>62</v>
      </c>
    </row>
    <row r="29" spans="1:14" ht="27" x14ac:dyDescent="0.3">
      <c r="A29" s="128">
        <v>15</v>
      </c>
      <c r="B29" s="130" t="s">
        <v>72</v>
      </c>
      <c r="C29" s="162" t="s">
        <v>78</v>
      </c>
      <c r="D29" s="145" t="s">
        <v>79</v>
      </c>
      <c r="E29" s="127" t="s">
        <v>80</v>
      </c>
      <c r="F29" s="127" t="s">
        <v>81</v>
      </c>
      <c r="G29" s="7">
        <v>1571940173.3299999</v>
      </c>
      <c r="H29" s="7">
        <v>1598519063</v>
      </c>
      <c r="I29" s="33">
        <v>1.7999999999999999E-2</v>
      </c>
      <c r="J29" s="7">
        <v>948622576.99000001</v>
      </c>
      <c r="K29" s="7">
        <v>216690738.49174395</v>
      </c>
      <c r="L29" s="7">
        <f t="shared" si="0"/>
        <v>649896486.00999999</v>
      </c>
      <c r="M29" s="7">
        <f t="shared" si="2"/>
        <v>5839108.0171822384</v>
      </c>
      <c r="N29" s="26" t="s">
        <v>62</v>
      </c>
    </row>
    <row r="30" spans="1:14" ht="27" x14ac:dyDescent="0.3">
      <c r="A30" s="128">
        <v>16</v>
      </c>
      <c r="B30" s="129" t="s">
        <v>82</v>
      </c>
      <c r="C30" s="162"/>
      <c r="D30" s="145"/>
      <c r="E30" s="127" t="s">
        <v>80</v>
      </c>
      <c r="F30" s="127" t="s">
        <v>81</v>
      </c>
      <c r="G30" s="7">
        <v>3796371795.6700001</v>
      </c>
      <c r="H30" s="7">
        <v>3861444249</v>
      </c>
      <c r="I30" s="33">
        <v>1.7999999999999999E-2</v>
      </c>
      <c r="J30" s="7">
        <v>2320911433.96</v>
      </c>
      <c r="K30" s="7">
        <v>529262538.66293073</v>
      </c>
      <c r="L30" s="7">
        <f t="shared" si="0"/>
        <v>1540532815.04</v>
      </c>
      <c r="M30" s="7">
        <f t="shared" si="2"/>
        <v>13841185.026647417</v>
      </c>
      <c r="N30" s="26" t="s">
        <v>62</v>
      </c>
    </row>
    <row r="31" spans="1:14" x14ac:dyDescent="0.3">
      <c r="A31" s="142">
        <v>17</v>
      </c>
      <c r="B31" s="162" t="s">
        <v>83</v>
      </c>
      <c r="C31" s="161" t="s">
        <v>84</v>
      </c>
      <c r="D31" s="145" t="s">
        <v>74</v>
      </c>
      <c r="E31" s="145" t="s">
        <v>85</v>
      </c>
      <c r="F31" s="25" t="s">
        <v>60</v>
      </c>
      <c r="G31" s="7">
        <v>4846628.13</v>
      </c>
      <c r="H31" s="7">
        <v>4737831.22</v>
      </c>
      <c r="I31" s="27">
        <v>7.4999999999999997E-3</v>
      </c>
      <c r="J31" s="7">
        <v>470778.08604694402</v>
      </c>
      <c r="K31" s="7">
        <v>305857.41592868866</v>
      </c>
      <c r="L31" s="7">
        <f t="shared" si="0"/>
        <v>4267053.1339530554</v>
      </c>
      <c r="M31" s="7">
        <f t="shared" si="2"/>
        <v>4267053.1339530554</v>
      </c>
      <c r="N31" s="26" t="s">
        <v>86</v>
      </c>
    </row>
    <row r="32" spans="1:14" x14ac:dyDescent="0.3">
      <c r="A32" s="142"/>
      <c r="B32" s="162"/>
      <c r="C32" s="161"/>
      <c r="D32" s="145"/>
      <c r="E32" s="145"/>
      <c r="F32" s="127" t="s">
        <v>3</v>
      </c>
      <c r="G32" s="7">
        <v>1740568345.9000001</v>
      </c>
      <c r="H32" s="7">
        <v>1740568345.9000001</v>
      </c>
      <c r="I32" s="27">
        <v>7.4999999999999997E-3</v>
      </c>
      <c r="J32" s="7">
        <v>194892622</v>
      </c>
      <c r="K32" s="7">
        <v>110926947.67365502</v>
      </c>
      <c r="L32" s="7">
        <f t="shared" si="0"/>
        <v>1545675723.9000001</v>
      </c>
      <c r="M32" s="7">
        <f t="shared" si="2"/>
        <v>3196913.5326480386</v>
      </c>
      <c r="N32" s="26" t="s">
        <v>86</v>
      </c>
    </row>
    <row r="33" spans="1:14" ht="54" x14ac:dyDescent="0.3">
      <c r="A33" s="128">
        <v>18</v>
      </c>
      <c r="B33" s="130" t="s">
        <v>87</v>
      </c>
      <c r="C33" s="129" t="s">
        <v>88</v>
      </c>
      <c r="D33" s="127" t="s">
        <v>36</v>
      </c>
      <c r="E33" s="34" t="s">
        <v>89</v>
      </c>
      <c r="F33" s="25" t="s">
        <v>38</v>
      </c>
      <c r="G33" s="35">
        <v>17895215.550000001</v>
      </c>
      <c r="H33" s="7">
        <v>17895215.550000001</v>
      </c>
      <c r="I33" s="27">
        <v>7.4999999999999997E-3</v>
      </c>
      <c r="J33" s="7">
        <v>6806829.7017724393</v>
      </c>
      <c r="K33" s="7">
        <v>2446948.6824847944</v>
      </c>
      <c r="L33" s="7">
        <f t="shared" si="0"/>
        <v>11088385.848227561</v>
      </c>
      <c r="M33" s="7">
        <f t="shared" si="2"/>
        <v>12934577.20850868</v>
      </c>
      <c r="N33" s="26" t="s">
        <v>62</v>
      </c>
    </row>
    <row r="34" spans="1:14" ht="27" x14ac:dyDescent="0.3">
      <c r="A34" s="142">
        <v>19</v>
      </c>
      <c r="B34" s="156" t="s">
        <v>90</v>
      </c>
      <c r="C34" s="161" t="s">
        <v>91</v>
      </c>
      <c r="D34" s="161" t="s">
        <v>36</v>
      </c>
      <c r="E34" s="129" t="s">
        <v>92</v>
      </c>
      <c r="F34" s="25" t="s">
        <v>38</v>
      </c>
      <c r="G34" s="36">
        <v>22000000</v>
      </c>
      <c r="H34" s="7">
        <v>21247150.510000002</v>
      </c>
      <c r="I34" s="37" t="s">
        <v>93</v>
      </c>
      <c r="J34" s="7">
        <v>2094000</v>
      </c>
      <c r="K34" s="7">
        <v>965027.36</v>
      </c>
      <c r="L34" s="125">
        <f>H34-J34</f>
        <v>19153150.510000002</v>
      </c>
      <c r="M34" s="7">
        <f t="shared" si="2"/>
        <v>22342107.088326339</v>
      </c>
      <c r="N34" s="26" t="s">
        <v>94</v>
      </c>
    </row>
    <row r="35" spans="1:14" ht="27" x14ac:dyDescent="0.3">
      <c r="A35" s="142"/>
      <c r="B35" s="160"/>
      <c r="C35" s="161"/>
      <c r="D35" s="161"/>
      <c r="E35" s="129" t="s">
        <v>95</v>
      </c>
      <c r="F35" s="25" t="s">
        <v>38</v>
      </c>
      <c r="G35" s="36">
        <v>14500000</v>
      </c>
      <c r="H35" s="7">
        <v>14491281.059999999</v>
      </c>
      <c r="I35" s="37" t="s">
        <v>39</v>
      </c>
      <c r="J35" s="7">
        <v>482000</v>
      </c>
      <c r="K35" s="7">
        <v>373719.24</v>
      </c>
      <c r="L35" s="125">
        <f>H35-J35</f>
        <v>14009281.059999999</v>
      </c>
      <c r="M35" s="7">
        <f t="shared" si="2"/>
        <v>16341794.918259734</v>
      </c>
      <c r="N35" s="26" t="s">
        <v>94</v>
      </c>
    </row>
    <row r="36" spans="1:14" ht="27" x14ac:dyDescent="0.3">
      <c r="A36" s="142"/>
      <c r="B36" s="157"/>
      <c r="C36" s="161"/>
      <c r="D36" s="161"/>
      <c r="E36" s="129" t="s">
        <v>96</v>
      </c>
      <c r="F36" s="25" t="s">
        <v>38</v>
      </c>
      <c r="G36" s="36">
        <v>14500000</v>
      </c>
      <c r="H36" s="7">
        <v>14500000.000000002</v>
      </c>
      <c r="I36" s="37" t="s">
        <v>97</v>
      </c>
      <c r="J36" s="7">
        <v>1260681.83</v>
      </c>
      <c r="K36" s="7">
        <v>1168534.81</v>
      </c>
      <c r="L36" s="125">
        <f>H36-J36</f>
        <v>13239318.170000002</v>
      </c>
      <c r="M36" s="7">
        <f t="shared" si="2"/>
        <v>15443634.934948605</v>
      </c>
      <c r="N36" s="26" t="s">
        <v>94</v>
      </c>
    </row>
    <row r="37" spans="1:14" ht="67.5" x14ac:dyDescent="0.3">
      <c r="A37" s="128">
        <v>20</v>
      </c>
      <c r="B37" s="129" t="s">
        <v>98</v>
      </c>
      <c r="C37" s="130" t="s">
        <v>99</v>
      </c>
      <c r="D37" s="127" t="s">
        <v>79</v>
      </c>
      <c r="E37" s="127" t="s">
        <v>100</v>
      </c>
      <c r="F37" s="127" t="s">
        <v>81</v>
      </c>
      <c r="G37" s="38">
        <v>26409000000</v>
      </c>
      <c r="H37" s="7">
        <v>26399286331</v>
      </c>
      <c r="I37" s="27">
        <v>7.4999999999999997E-3</v>
      </c>
      <c r="J37" s="7">
        <v>6058908331.1683521</v>
      </c>
      <c r="K37" s="7">
        <v>2384051817.5543652</v>
      </c>
      <c r="L37" s="39">
        <f t="shared" ref="L37:L45" si="3">H37-J37</f>
        <v>20340377999.83165</v>
      </c>
      <c r="M37" s="7">
        <f t="shared" si="2"/>
        <v>182751664.00808433</v>
      </c>
      <c r="N37" s="26" t="s">
        <v>101</v>
      </c>
    </row>
    <row r="38" spans="1:14" ht="27" x14ac:dyDescent="0.3">
      <c r="A38" s="128">
        <v>21</v>
      </c>
      <c r="B38" s="130" t="s">
        <v>34</v>
      </c>
      <c r="C38" s="129" t="s">
        <v>102</v>
      </c>
      <c r="D38" s="129" t="s">
        <v>103</v>
      </c>
      <c r="E38" s="127" t="s">
        <v>104</v>
      </c>
      <c r="F38" s="25" t="s">
        <v>60</v>
      </c>
      <c r="G38" s="7">
        <v>8988290</v>
      </c>
      <c r="H38" s="7">
        <v>8988290</v>
      </c>
      <c r="I38" s="33">
        <v>5.0000000000000001E-3</v>
      </c>
      <c r="J38" s="7">
        <v>7799999.9699999997</v>
      </c>
      <c r="K38" s="7">
        <v>825980.59983583714</v>
      </c>
      <c r="L38" s="39">
        <f t="shared" si="3"/>
        <v>1188290.0300000003</v>
      </c>
      <c r="M38" s="7">
        <f t="shared" si="2"/>
        <v>1188290.0300000003</v>
      </c>
      <c r="N38" s="26" t="s">
        <v>86</v>
      </c>
    </row>
    <row r="39" spans="1:14" ht="27" x14ac:dyDescent="0.3">
      <c r="A39" s="128">
        <v>22</v>
      </c>
      <c r="B39" s="130" t="s">
        <v>105</v>
      </c>
      <c r="C39" s="129" t="s">
        <v>102</v>
      </c>
      <c r="D39" s="129" t="s">
        <v>106</v>
      </c>
      <c r="E39" s="7" t="s">
        <v>107</v>
      </c>
      <c r="F39" s="5" t="s">
        <v>3</v>
      </c>
      <c r="G39" s="7">
        <v>1757100000</v>
      </c>
      <c r="H39" s="7">
        <v>1757100000</v>
      </c>
      <c r="I39" s="27">
        <v>7.4999999999999997E-3</v>
      </c>
      <c r="J39" s="7">
        <v>815796428.49999988</v>
      </c>
      <c r="K39" s="7">
        <v>296566071.70000005</v>
      </c>
      <c r="L39" s="39">
        <f t="shared" si="3"/>
        <v>941303571.50000012</v>
      </c>
      <c r="M39" s="7">
        <f t="shared" si="2"/>
        <v>1946893.5686363732</v>
      </c>
      <c r="N39" s="26" t="s">
        <v>86</v>
      </c>
    </row>
    <row r="40" spans="1:14" ht="36.75" customHeight="1" x14ac:dyDescent="0.3">
      <c r="A40" s="114">
        <v>23</v>
      </c>
      <c r="B40" s="130" t="s">
        <v>105</v>
      </c>
      <c r="C40" s="111" t="s">
        <v>108</v>
      </c>
      <c r="D40" s="129"/>
      <c r="E40" s="7" t="s">
        <v>109</v>
      </c>
      <c r="F40" s="5" t="s">
        <v>3</v>
      </c>
      <c r="G40" s="7">
        <v>18700000000</v>
      </c>
      <c r="H40" s="7">
        <v>18700000000</v>
      </c>
      <c r="I40" s="131">
        <v>7.4999999999999997E-2</v>
      </c>
      <c r="J40" s="7"/>
      <c r="K40" s="7">
        <v>1333335616.4000001</v>
      </c>
      <c r="L40" s="39">
        <f t="shared" si="3"/>
        <v>18700000000</v>
      </c>
      <c r="M40" s="7">
        <f t="shared" si="2"/>
        <v>38677118.451260626</v>
      </c>
      <c r="N40" s="26" t="s">
        <v>86</v>
      </c>
    </row>
    <row r="41" spans="1:14" ht="36.75" customHeight="1" x14ac:dyDescent="0.3">
      <c r="A41" s="114">
        <v>24</v>
      </c>
      <c r="B41" s="130" t="s">
        <v>105</v>
      </c>
      <c r="C41" s="111" t="s">
        <v>108</v>
      </c>
      <c r="D41" s="129"/>
      <c r="E41" s="7" t="s">
        <v>292</v>
      </c>
      <c r="F41" s="5" t="s">
        <v>3</v>
      </c>
      <c r="G41" s="7">
        <v>25000000000</v>
      </c>
      <c r="H41" s="7">
        <v>25000000000</v>
      </c>
      <c r="I41" s="126">
        <v>0.09</v>
      </c>
      <c r="J41" s="7"/>
      <c r="K41" s="7"/>
      <c r="L41" s="39">
        <f t="shared" ref="L41" si="4">H41-J41</f>
        <v>25000000000</v>
      </c>
      <c r="M41" s="7">
        <f t="shared" si="2"/>
        <v>51707377.608637199</v>
      </c>
      <c r="N41" s="26" t="s">
        <v>86</v>
      </c>
    </row>
    <row r="42" spans="1:14" ht="35.25" customHeight="1" x14ac:dyDescent="0.3">
      <c r="A42" s="146">
        <v>25</v>
      </c>
      <c r="B42" s="156" t="s">
        <v>105</v>
      </c>
      <c r="C42" s="136" t="s">
        <v>110</v>
      </c>
      <c r="D42" s="127" t="s">
        <v>111</v>
      </c>
      <c r="E42" s="172" t="s">
        <v>112</v>
      </c>
      <c r="F42" s="25" t="s">
        <v>60</v>
      </c>
      <c r="G42" s="31">
        <v>270000000</v>
      </c>
      <c r="H42" s="7">
        <v>173574580.28</v>
      </c>
      <c r="I42" s="174">
        <v>0.03</v>
      </c>
      <c r="J42" s="7">
        <v>34132725.900236271</v>
      </c>
      <c r="K42" s="7">
        <v>14077868.680166272</v>
      </c>
      <c r="L42" s="39">
        <f t="shared" si="3"/>
        <v>139441854.37976372</v>
      </c>
      <c r="M42" s="7">
        <f t="shared" si="2"/>
        <v>139441854.37976372</v>
      </c>
      <c r="N42" s="150" t="s">
        <v>94</v>
      </c>
    </row>
    <row r="43" spans="1:14" x14ac:dyDescent="0.3">
      <c r="A43" s="141"/>
      <c r="B43" s="157"/>
      <c r="C43" s="137"/>
      <c r="D43" s="127" t="s">
        <v>290</v>
      </c>
      <c r="E43" s="173"/>
      <c r="F43" s="5" t="s">
        <v>3</v>
      </c>
      <c r="G43" s="32">
        <v>1265847400</v>
      </c>
      <c r="H43" s="7">
        <v>9618030955</v>
      </c>
      <c r="I43" s="175"/>
      <c r="J43" s="7">
        <v>1892663846.9763157</v>
      </c>
      <c r="K43" s="7">
        <v>692745075.60000002</v>
      </c>
      <c r="L43" s="39">
        <f t="shared" si="3"/>
        <v>7725367108.0236845</v>
      </c>
      <c r="M43" s="7">
        <f t="shared" si="2"/>
        <v>15978338.968797047</v>
      </c>
      <c r="N43" s="151"/>
    </row>
    <row r="44" spans="1:14" ht="40.5" customHeight="1" x14ac:dyDescent="0.3">
      <c r="A44" s="128">
        <v>26</v>
      </c>
      <c r="B44" s="130" t="s">
        <v>105</v>
      </c>
      <c r="C44" s="129" t="s">
        <v>113</v>
      </c>
      <c r="D44" s="147" t="s">
        <v>58</v>
      </c>
      <c r="E44" s="125" t="s">
        <v>114</v>
      </c>
      <c r="F44" s="22" t="s">
        <v>60</v>
      </c>
      <c r="G44" s="31">
        <v>8550000</v>
      </c>
      <c r="H44" s="7">
        <v>8407384.7100000009</v>
      </c>
      <c r="I44" s="27" t="s">
        <v>115</v>
      </c>
      <c r="J44" s="7"/>
      <c r="K44" s="7">
        <v>965402.44897333113</v>
      </c>
      <c r="L44" s="40">
        <f t="shared" si="3"/>
        <v>8407384.7100000009</v>
      </c>
      <c r="M44" s="7">
        <f t="shared" si="2"/>
        <v>8407384.7100000009</v>
      </c>
      <c r="N44" s="117" t="s">
        <v>116</v>
      </c>
    </row>
    <row r="45" spans="1:14" ht="54.75" thickBot="1" x14ac:dyDescent="0.35">
      <c r="A45" s="129">
        <v>27</v>
      </c>
      <c r="B45" s="112" t="s">
        <v>98</v>
      </c>
      <c r="C45" s="116" t="s">
        <v>113</v>
      </c>
      <c r="D45" s="144"/>
      <c r="E45" s="41" t="s">
        <v>114</v>
      </c>
      <c r="F45" s="42" t="s">
        <v>60</v>
      </c>
      <c r="G45" s="43">
        <v>21450000</v>
      </c>
      <c r="H45" s="7">
        <v>21092210.790000003</v>
      </c>
      <c r="I45" s="27" t="s">
        <v>115</v>
      </c>
      <c r="J45" s="7"/>
      <c r="K45" s="7">
        <v>2423561.8102976354</v>
      </c>
      <c r="L45" s="44">
        <f t="shared" si="3"/>
        <v>21092210.790000003</v>
      </c>
      <c r="M45" s="7">
        <f t="shared" si="2"/>
        <v>21092210.790000003</v>
      </c>
      <c r="N45" s="117" t="s">
        <v>117</v>
      </c>
    </row>
    <row r="46" spans="1:14" x14ac:dyDescent="0.3">
      <c r="A46" s="163" t="s">
        <v>126</v>
      </c>
      <c r="B46" s="164"/>
      <c r="C46" s="164"/>
      <c r="D46" s="169" t="s">
        <v>38</v>
      </c>
      <c r="E46" s="169"/>
      <c r="F46" s="45"/>
      <c r="G46" s="47">
        <f>SUMIF($F$5:$F$45,D46,$G$5:$G$45)</f>
        <v>275755742.28000003</v>
      </c>
      <c r="H46" s="47">
        <f>SUMIF($F$5:$F$45,D46,$H$5:$H$45)</f>
        <v>97869555.540000007</v>
      </c>
      <c r="I46" s="47"/>
      <c r="J46" s="47">
        <f>SUMIF($F$5:$F$45,D46,$J$5:$J$45)</f>
        <v>22572064.171567962</v>
      </c>
      <c r="K46" s="47">
        <f>SUMIF($F$5:$F$45,D46,$K$5:$K$45)</f>
        <v>12028991.381866693</v>
      </c>
      <c r="L46" s="47">
        <f>SUMIF($F$5:$F$45,D46,$L$5:$L$45)</f>
        <v>75297491.368432045</v>
      </c>
      <c r="M46" s="47"/>
      <c r="N46" s="48"/>
    </row>
    <row r="47" spans="1:14" x14ac:dyDescent="0.3">
      <c r="A47" s="165"/>
      <c r="B47" s="166"/>
      <c r="C47" s="166"/>
      <c r="D47" s="170" t="s">
        <v>3</v>
      </c>
      <c r="E47" s="170"/>
      <c r="F47" s="49"/>
      <c r="G47" s="50">
        <f t="shared" ref="G47:G49" si="5">SUMIF($F$5:$F$45,D47,$G$5:$G$45)</f>
        <v>48463515745.900002</v>
      </c>
      <c r="H47" s="50">
        <f t="shared" ref="H47:H49" si="6">SUMIF($F$5:$F$45,D47,$H$5:$H$45)</f>
        <v>66661144129.399994</v>
      </c>
      <c r="I47" s="50"/>
      <c r="J47" s="50">
        <f t="shared" ref="J47:J49" si="7">SUMIF($F$5:$F$45,D47,$J$5:$J$45)</f>
        <v>3201097036.8763156</v>
      </c>
      <c r="K47" s="50">
        <f t="shared" ref="K47:K49" si="8">SUMIF($F$5:$F$45,D47,$K$5:$K$45)</f>
        <v>3552419635.8536553</v>
      </c>
      <c r="L47" s="50">
        <f t="shared" ref="L47:L49" si="9">SUMIF($F$5:$F$45,D47,$L$5:$L$45)</f>
        <v>63460047092.523682</v>
      </c>
      <c r="M47" s="50"/>
      <c r="N47" s="51"/>
    </row>
    <row r="48" spans="1:14" x14ac:dyDescent="0.3">
      <c r="A48" s="165"/>
      <c r="B48" s="166"/>
      <c r="C48" s="166"/>
      <c r="D48" s="170" t="s">
        <v>60</v>
      </c>
      <c r="E48" s="170"/>
      <c r="F48" s="49"/>
      <c r="G48" s="50">
        <f t="shared" si="5"/>
        <v>443654882.72000003</v>
      </c>
      <c r="H48" s="50">
        <f t="shared" si="6"/>
        <v>316295042.16000003</v>
      </c>
      <c r="I48" s="50"/>
      <c r="J48" s="50">
        <f t="shared" si="7"/>
        <v>52368193.668152004</v>
      </c>
      <c r="K48" s="50">
        <f t="shared" si="8"/>
        <v>30220890.888884529</v>
      </c>
      <c r="L48" s="50">
        <f t="shared" si="9"/>
        <v>263926848.49184799</v>
      </c>
      <c r="M48" s="50">
        <f>SUM(M5:M45)</f>
        <v>707813500.60233855</v>
      </c>
      <c r="N48" s="51"/>
    </row>
    <row r="49" spans="1:14" ht="17.25" thickBot="1" x14ac:dyDescent="0.35">
      <c r="A49" s="167"/>
      <c r="B49" s="168"/>
      <c r="C49" s="168"/>
      <c r="D49" s="171" t="s">
        <v>81</v>
      </c>
      <c r="E49" s="171"/>
      <c r="F49" s="52"/>
      <c r="G49" s="53">
        <f t="shared" si="5"/>
        <v>31777311969</v>
      </c>
      <c r="H49" s="53">
        <f t="shared" si="6"/>
        <v>31859249643</v>
      </c>
      <c r="I49" s="53"/>
      <c r="J49" s="53">
        <f t="shared" si="7"/>
        <v>9328442342.118351</v>
      </c>
      <c r="K49" s="53">
        <f t="shared" si="8"/>
        <v>3130005094.7090397</v>
      </c>
      <c r="L49" s="53">
        <f t="shared" si="9"/>
        <v>22530807300.881649</v>
      </c>
      <c r="M49" s="53"/>
      <c r="N49" s="54"/>
    </row>
    <row r="50" spans="1:14" ht="54" x14ac:dyDescent="0.3">
      <c r="A50" s="115">
        <v>28</v>
      </c>
      <c r="B50" s="119" t="s">
        <v>127</v>
      </c>
      <c r="C50" s="112" t="s">
        <v>128</v>
      </c>
      <c r="D50" s="121" t="s">
        <v>129</v>
      </c>
      <c r="E50" s="134" t="s">
        <v>130</v>
      </c>
      <c r="F50" s="22" t="s">
        <v>38</v>
      </c>
      <c r="G50" s="125">
        <v>5000000</v>
      </c>
      <c r="H50" s="125">
        <v>5000000</v>
      </c>
      <c r="I50" s="132" t="s">
        <v>131</v>
      </c>
      <c r="J50" s="125">
        <v>3541666.25966918</v>
      </c>
      <c r="K50" s="125">
        <v>530097.61999537179</v>
      </c>
      <c r="L50" s="125">
        <f>H50-J50</f>
        <v>1458333.74033082</v>
      </c>
      <c r="M50" s="125">
        <f>IF(F50=$B$141,L50,IF(F50=$B$143,L50*$C$143/$C$141,IF(F50=$B$142,L50*$C$142/$C$141,IF(F50=$B$140,L50/$C$141))))</f>
        <v>1701143.0354488804</v>
      </c>
      <c r="N50" s="118" t="s">
        <v>86</v>
      </c>
    </row>
    <row r="51" spans="1:14" ht="54" x14ac:dyDescent="0.3">
      <c r="A51" s="114">
        <v>29</v>
      </c>
      <c r="B51" s="123" t="s">
        <v>132</v>
      </c>
      <c r="C51" s="111" t="s">
        <v>133</v>
      </c>
      <c r="D51" s="120" t="s">
        <v>129</v>
      </c>
      <c r="E51" s="133" t="s">
        <v>134</v>
      </c>
      <c r="F51" s="25" t="s">
        <v>38</v>
      </c>
      <c r="G51" s="7">
        <v>5000000</v>
      </c>
      <c r="H51" s="7">
        <v>4503553.8100000005</v>
      </c>
      <c r="I51" s="131" t="s">
        <v>131</v>
      </c>
      <c r="J51" s="7">
        <v>2500000.2897181637</v>
      </c>
      <c r="K51" s="7">
        <v>272750.37984187051</v>
      </c>
      <c r="L51" s="7">
        <f>H51-J51</f>
        <v>2003553.5202818369</v>
      </c>
      <c r="M51" s="7">
        <f>IF(F51=$B$141,L51,IF(F51=$B$143,L51*$C$143/$C$141,IF(F51=$B$142,L51*$C$142/$C$141,IF(F51=$B$140,L51/$C$141))))</f>
        <v>2337140.6852339311</v>
      </c>
      <c r="N51" s="26" t="s">
        <v>86</v>
      </c>
    </row>
    <row r="52" spans="1:14" ht="40.5" x14ac:dyDescent="0.3">
      <c r="A52" s="128">
        <v>30</v>
      </c>
      <c r="B52" s="130" t="s">
        <v>135</v>
      </c>
      <c r="C52" s="129" t="s">
        <v>136</v>
      </c>
      <c r="D52" s="127" t="s">
        <v>137</v>
      </c>
      <c r="E52" s="34" t="s">
        <v>138</v>
      </c>
      <c r="F52" s="25" t="s">
        <v>38</v>
      </c>
      <c r="G52" s="7">
        <v>5000000</v>
      </c>
      <c r="H52" s="7">
        <v>5000000</v>
      </c>
      <c r="I52" s="27" t="s">
        <v>131</v>
      </c>
      <c r="J52" s="7">
        <v>2545454.539895941</v>
      </c>
      <c r="K52" s="7">
        <v>407419.64014615596</v>
      </c>
      <c r="L52" s="7">
        <f>H52-J52</f>
        <v>2454545.460104059</v>
      </c>
      <c r="M52" s="7">
        <f>IF(F52=$B$141,L52,IF(F52=$B$143,L52*$C$143/$C$141,IF(F52=$B$142,L52*$C$142/$C$141,IF(F52=$B$140,L52/$C$141))))</f>
        <v>2863221.7709654556</v>
      </c>
      <c r="N52" s="26" t="s">
        <v>86</v>
      </c>
    </row>
    <row r="53" spans="1:14" ht="40.5" x14ac:dyDescent="0.3">
      <c r="A53" s="146">
        <v>31</v>
      </c>
      <c r="B53" s="123" t="s">
        <v>139</v>
      </c>
      <c r="C53" s="111" t="s">
        <v>140</v>
      </c>
      <c r="D53" s="120" t="s">
        <v>137</v>
      </c>
      <c r="E53" s="133" t="s">
        <v>141</v>
      </c>
      <c r="F53" s="55" t="s">
        <v>38</v>
      </c>
      <c r="G53" s="124">
        <v>5000000</v>
      </c>
      <c r="H53" s="7">
        <v>3000000</v>
      </c>
      <c r="I53" s="56">
        <v>1.404E-2</v>
      </c>
      <c r="J53" s="7">
        <v>275862.10012046178</v>
      </c>
      <c r="K53" s="7">
        <v>158560.50025604339</v>
      </c>
      <c r="L53" s="124">
        <f>H53-J53</f>
        <v>2724137.8998795385</v>
      </c>
      <c r="M53" s="124">
        <f>IF(F53=$B$141,L53,IF(F53=$B$143,L53*$C$143/$C$141,IF(F53=$B$142,L53*$C$142/$C$141,IF(F53=$B$140,L53/$C$141))))</f>
        <v>3177700.7469711076</v>
      </c>
      <c r="N53" s="150" t="s">
        <v>86</v>
      </c>
    </row>
    <row r="54" spans="1:14" ht="41.25" thickBot="1" x14ac:dyDescent="0.35">
      <c r="A54" s="176"/>
      <c r="B54" s="123" t="s">
        <v>139</v>
      </c>
      <c r="C54" s="111" t="s">
        <v>140</v>
      </c>
      <c r="D54" s="120" t="s">
        <v>137</v>
      </c>
      <c r="E54" s="133" t="s">
        <v>293</v>
      </c>
      <c r="F54" s="55" t="s">
        <v>3</v>
      </c>
      <c r="G54" s="124"/>
      <c r="H54" s="7">
        <v>27113096.600000001</v>
      </c>
      <c r="I54" s="56">
        <v>1.404E-2</v>
      </c>
      <c r="J54" s="7">
        <v>577236.18000000005</v>
      </c>
      <c r="K54" s="7">
        <v>8779.7960000010207</v>
      </c>
      <c r="L54" s="124">
        <f>H54-J54</f>
        <v>26535860.420000002</v>
      </c>
      <c r="M54" s="124">
        <f>IF(F54=$B$141,L54,IF(F54=$B$143,L54*$C$143/$C$141,IF(F54=$B$142,L54*$C$142/$C$141,IF(F54=$B$140,L54/$C$141))))</f>
        <v>54883.990196281207</v>
      </c>
      <c r="N54" s="177"/>
    </row>
    <row r="55" spans="1:14" x14ac:dyDescent="0.3">
      <c r="A55" s="163" t="s">
        <v>142</v>
      </c>
      <c r="B55" s="164"/>
      <c r="C55" s="164"/>
      <c r="D55" s="169" t="s">
        <v>38</v>
      </c>
      <c r="E55" s="169"/>
      <c r="F55" s="45"/>
      <c r="G55" s="46">
        <f>SUMIF($F$50:$F$54,D55,$G$50:$G$54)</f>
        <v>20000000</v>
      </c>
      <c r="H55" s="46">
        <f>SUMIF($F$50:$F$54,D55,$H$50:$H$54)</f>
        <v>17503553.810000002</v>
      </c>
      <c r="I55" s="47"/>
      <c r="J55" s="46">
        <f>SUMIF($F$50:$F$54,D55,$J$50:$J$54)</f>
        <v>8862983.1894037463</v>
      </c>
      <c r="K55" s="46">
        <f>SUMIF($F$50:$F$54,D55,$K$50:$K$54)</f>
        <v>1368828.1402394418</v>
      </c>
      <c r="L55" s="46">
        <f>SUMIF($F$50:$F$54,D55,$L$50:$L$54)</f>
        <v>8640570.6205962542</v>
      </c>
      <c r="M55" s="47"/>
      <c r="N55" s="48"/>
    </row>
    <row r="56" spans="1:14" x14ac:dyDescent="0.3">
      <c r="A56" s="165"/>
      <c r="B56" s="166"/>
      <c r="C56" s="166"/>
      <c r="D56" s="170" t="s">
        <v>3</v>
      </c>
      <c r="E56" s="170"/>
      <c r="F56" s="49"/>
      <c r="G56" s="50">
        <f>SUMIF($F$50:$F$54,D56,$G$50:$G$54)</f>
        <v>0</v>
      </c>
      <c r="H56" s="50">
        <f>SUMIF($F$50:$F$54,D56,$H$50:$H$54)</f>
        <v>27113096.600000001</v>
      </c>
      <c r="I56" s="50"/>
      <c r="J56" s="50">
        <f>SUMIF($F$50:$F$54,D56,$J$50:$J$54)</f>
        <v>577236.18000000005</v>
      </c>
      <c r="K56" s="50">
        <f>SUMIF($F$50:$F$54,D56,$K$50:$K$54)</f>
        <v>8779.7960000010207</v>
      </c>
      <c r="L56" s="50">
        <f>SUMIF($F$50:$F$54,D56,$L$50:$L$54)</f>
        <v>26535860.420000002</v>
      </c>
      <c r="M56" s="50"/>
      <c r="N56" s="51"/>
    </row>
    <row r="57" spans="1:14" x14ac:dyDescent="0.3">
      <c r="A57" s="165"/>
      <c r="B57" s="166"/>
      <c r="C57" s="166"/>
      <c r="D57" s="170" t="s">
        <v>60</v>
      </c>
      <c r="E57" s="170"/>
      <c r="F57" s="49"/>
      <c r="G57" s="50">
        <f>SUMIF($F$50:$F$54,D57,$G$50:$G$54)</f>
        <v>0</v>
      </c>
      <c r="H57" s="50">
        <f>SUMIF($F$50:$F$54,D57,$H$50:$H$54)</f>
        <v>0</v>
      </c>
      <c r="I57" s="50"/>
      <c r="J57" s="50">
        <f>SUMIF($F$50:$F$54,D57,$J$50:$J$54)</f>
        <v>0</v>
      </c>
      <c r="K57" s="50">
        <f>SUMIF($F$50:$F$54,D57,$K$50:$K$54)</f>
        <v>0</v>
      </c>
      <c r="L57" s="50">
        <f>SUMIF($F$50:$F$54,D57,$L$50:$L$54)</f>
        <v>0</v>
      </c>
      <c r="M57" s="50">
        <f>SUM(M50:M54)</f>
        <v>10134090.228815656</v>
      </c>
      <c r="N57" s="51"/>
    </row>
    <row r="58" spans="1:14" ht="17.25" thickBot="1" x14ac:dyDescent="0.35">
      <c r="A58" s="167"/>
      <c r="B58" s="168"/>
      <c r="C58" s="168"/>
      <c r="D58" s="171" t="s">
        <v>81</v>
      </c>
      <c r="E58" s="171"/>
      <c r="F58" s="52"/>
      <c r="G58" s="53">
        <f>SUMIF($F$50:$F$54,D58,$G$50:$G$54)</f>
        <v>0</v>
      </c>
      <c r="H58" s="53">
        <f>SUMIF($F$50:$F$54,D58,$H$50:$H$54)</f>
        <v>0</v>
      </c>
      <c r="I58" s="53"/>
      <c r="J58" s="53">
        <f>SUMIF($F$50:$F$54,D58,$J$50:$J$54)</f>
        <v>0</v>
      </c>
      <c r="K58" s="53">
        <f>SUMIF($F$50:$F$54,D58,$K$50:$K$54)</f>
        <v>0</v>
      </c>
      <c r="L58" s="53">
        <f>SUMIF($F$50:$F$54,D58,$L$50:$L$54)</f>
        <v>0</v>
      </c>
      <c r="M58" s="53"/>
      <c r="N58" s="54"/>
    </row>
    <row r="59" spans="1:14" ht="27" x14ac:dyDescent="0.3">
      <c r="A59" s="115">
        <v>32</v>
      </c>
      <c r="B59" s="130" t="s">
        <v>143</v>
      </c>
      <c r="C59" s="112" t="s">
        <v>144</v>
      </c>
      <c r="D59" s="121" t="s">
        <v>111</v>
      </c>
      <c r="E59" s="57" t="s">
        <v>145</v>
      </c>
      <c r="F59" s="112" t="s">
        <v>3</v>
      </c>
      <c r="G59" s="125">
        <v>74000000000</v>
      </c>
      <c r="H59" s="7">
        <v>74000000000</v>
      </c>
      <c r="I59" s="132" t="s">
        <v>146</v>
      </c>
      <c r="J59" s="7">
        <v>56380952381.200012</v>
      </c>
      <c r="K59" s="7">
        <v>26640222532.60001</v>
      </c>
      <c r="L59" s="58">
        <f>H59-J59</f>
        <v>17619047618.799988</v>
      </c>
      <c r="M59" s="125">
        <f t="shared" ref="M59:M65" si="10">IF(F59=$B$141,L59,IF(F59=$B$143,L59*$C$143/$C$141,IF(F59=$B$142,L59*$C$142/$C$141,IF(F59=$B$140,L59/$C$141))))</f>
        <v>36441389.933194041</v>
      </c>
      <c r="N59" s="118" t="s">
        <v>86</v>
      </c>
    </row>
    <row r="60" spans="1:14" ht="53.25" customHeight="1" x14ac:dyDescent="0.3">
      <c r="A60" s="128">
        <v>33</v>
      </c>
      <c r="B60" s="129" t="s">
        <v>143</v>
      </c>
      <c r="C60" s="129" t="s">
        <v>147</v>
      </c>
      <c r="D60" s="129" t="s">
        <v>36</v>
      </c>
      <c r="E60" s="129" t="s">
        <v>148</v>
      </c>
      <c r="F60" s="129" t="s">
        <v>3</v>
      </c>
      <c r="G60" s="7">
        <v>2035890300</v>
      </c>
      <c r="H60" s="7">
        <v>2035890300</v>
      </c>
      <c r="I60" s="27" t="s">
        <v>53</v>
      </c>
      <c r="J60" s="7">
        <v>0</v>
      </c>
      <c r="K60" s="7">
        <v>0</v>
      </c>
      <c r="L60" s="39">
        <f t="shared" ref="L60:L64" si="11">H60-J60</f>
        <v>2035890300</v>
      </c>
      <c r="M60" s="7">
        <f t="shared" si="10"/>
        <v>4210821.9404744664</v>
      </c>
      <c r="N60" s="26" t="s">
        <v>86</v>
      </c>
    </row>
    <row r="61" spans="1:14" ht="81" x14ac:dyDescent="0.3">
      <c r="A61" s="115">
        <v>34</v>
      </c>
      <c r="B61" s="130" t="s">
        <v>149</v>
      </c>
      <c r="C61" s="129" t="s">
        <v>150</v>
      </c>
      <c r="D61" s="127" t="s">
        <v>36</v>
      </c>
      <c r="E61" s="127" t="s">
        <v>151</v>
      </c>
      <c r="F61" s="25" t="s">
        <v>38</v>
      </c>
      <c r="G61" s="7">
        <v>3500000</v>
      </c>
      <c r="H61" s="7">
        <v>3500000</v>
      </c>
      <c r="I61" s="27">
        <v>7.4999999999999997E-3</v>
      </c>
      <c r="J61" s="7">
        <v>696000</v>
      </c>
      <c r="K61" s="7">
        <v>399592.92223114631</v>
      </c>
      <c r="L61" s="7">
        <f t="shared" si="11"/>
        <v>2804000</v>
      </c>
      <c r="M61" s="7">
        <f t="shared" si="10"/>
        <v>3270859.7075430723</v>
      </c>
      <c r="N61" s="26" t="s">
        <v>86</v>
      </c>
    </row>
    <row r="62" spans="1:14" ht="40.5" x14ac:dyDescent="0.3">
      <c r="A62" s="128">
        <v>35</v>
      </c>
      <c r="B62" s="130" t="s">
        <v>152</v>
      </c>
      <c r="C62" s="129" t="s">
        <v>153</v>
      </c>
      <c r="D62" s="129" t="s">
        <v>154</v>
      </c>
      <c r="E62" s="127" t="s">
        <v>155</v>
      </c>
      <c r="F62" s="25" t="s">
        <v>60</v>
      </c>
      <c r="G62" s="39">
        <v>1689937.9</v>
      </c>
      <c r="H62" s="7">
        <v>1689937.9</v>
      </c>
      <c r="I62" s="37">
        <v>5.9900000000000002E-2</v>
      </c>
      <c r="J62" s="7">
        <v>759598.96</v>
      </c>
      <c r="K62" s="7">
        <v>1881880.1499999997</v>
      </c>
      <c r="L62" s="39">
        <f t="shared" si="11"/>
        <v>930338.94</v>
      </c>
      <c r="M62" s="7">
        <f t="shared" si="10"/>
        <v>930338.94</v>
      </c>
      <c r="N62" s="59" t="s">
        <v>86</v>
      </c>
    </row>
    <row r="63" spans="1:14" ht="40.5" x14ac:dyDescent="0.3">
      <c r="A63" s="115">
        <v>36</v>
      </c>
      <c r="B63" s="130" t="s">
        <v>156</v>
      </c>
      <c r="C63" s="129" t="s">
        <v>157</v>
      </c>
      <c r="D63" s="129" t="s">
        <v>154</v>
      </c>
      <c r="E63" s="127" t="s">
        <v>158</v>
      </c>
      <c r="F63" s="25" t="s">
        <v>60</v>
      </c>
      <c r="G63" s="39">
        <v>2828000</v>
      </c>
      <c r="H63" s="7">
        <v>2828000</v>
      </c>
      <c r="I63" s="37">
        <v>5.9900000000000002E-2</v>
      </c>
      <c r="J63" s="7">
        <v>940862.33000000007</v>
      </c>
      <c r="K63" s="7">
        <v>2697771.3700000006</v>
      </c>
      <c r="L63" s="39">
        <f t="shared" si="11"/>
        <v>1887137.67</v>
      </c>
      <c r="M63" s="7">
        <f t="shared" si="10"/>
        <v>1887137.67</v>
      </c>
      <c r="N63" s="59" t="s">
        <v>86</v>
      </c>
    </row>
    <row r="64" spans="1:14" ht="121.5" x14ac:dyDescent="0.3">
      <c r="A64" s="128">
        <v>37</v>
      </c>
      <c r="B64" s="130" t="s">
        <v>159</v>
      </c>
      <c r="C64" s="129" t="s">
        <v>160</v>
      </c>
      <c r="D64" s="129" t="s">
        <v>154</v>
      </c>
      <c r="E64" s="127" t="s">
        <v>161</v>
      </c>
      <c r="F64" s="129" t="s">
        <v>3</v>
      </c>
      <c r="G64" s="60">
        <v>2092000000</v>
      </c>
      <c r="H64" s="7">
        <v>2092000000</v>
      </c>
      <c r="I64" s="61">
        <v>0.02</v>
      </c>
      <c r="J64" s="7">
        <v>283661016</v>
      </c>
      <c r="K64" s="7">
        <v>390610723.55999988</v>
      </c>
      <c r="L64" s="39">
        <f t="shared" si="11"/>
        <v>1808338984</v>
      </c>
      <c r="M64" s="7">
        <f t="shared" si="10"/>
        <v>3740178.6676042937</v>
      </c>
      <c r="N64" s="59" t="s">
        <v>86</v>
      </c>
    </row>
    <row r="65" spans="1:14" ht="122.25" thickBot="1" x14ac:dyDescent="0.35">
      <c r="A65" s="115">
        <v>38</v>
      </c>
      <c r="B65" s="130" t="s">
        <v>159</v>
      </c>
      <c r="C65" s="129" t="s">
        <v>162</v>
      </c>
      <c r="D65" s="129" t="s">
        <v>154</v>
      </c>
      <c r="E65" s="127" t="s">
        <v>163</v>
      </c>
      <c r="F65" s="127" t="s">
        <v>3</v>
      </c>
      <c r="G65" s="60">
        <v>2187306400</v>
      </c>
      <c r="H65" s="60">
        <v>2187306400</v>
      </c>
      <c r="I65" s="61">
        <v>0.03</v>
      </c>
      <c r="J65" s="7">
        <v>0</v>
      </c>
      <c r="K65" s="7">
        <v>159170515.90000001</v>
      </c>
      <c r="L65" s="39">
        <f>H65-J65</f>
        <v>2187306400</v>
      </c>
      <c r="M65" s="7">
        <f t="shared" si="10"/>
        <v>4523995.1188235534</v>
      </c>
      <c r="N65" s="59" t="s">
        <v>86</v>
      </c>
    </row>
    <row r="66" spans="1:14" ht="20.25" customHeight="1" x14ac:dyDescent="0.3">
      <c r="A66" s="163" t="s">
        <v>164</v>
      </c>
      <c r="B66" s="164"/>
      <c r="C66" s="164"/>
      <c r="D66" s="169" t="s">
        <v>38</v>
      </c>
      <c r="E66" s="169"/>
      <c r="F66" s="45"/>
      <c r="G66" s="47">
        <f>SUMIF($F$59:$F$65,D66,$G$59:$G$65)</f>
        <v>3500000</v>
      </c>
      <c r="H66" s="47">
        <f>SUMIF($F$59:$F$65,D66,$H$59:$H$65)</f>
        <v>3500000</v>
      </c>
      <c r="I66" s="47"/>
      <c r="J66" s="47">
        <f>SUMIF($F$59:$F$65,D66,$J$59:$J$65)</f>
        <v>696000</v>
      </c>
      <c r="K66" s="47">
        <f>SUMIF($F$59:$F$65,D66,$K$59:$K$65)</f>
        <v>399592.92223114631</v>
      </c>
      <c r="L66" s="47">
        <f>SUMIF($F$59:$F$65,D66,$L$59:$L$65)</f>
        <v>2804000</v>
      </c>
      <c r="M66" s="47"/>
      <c r="N66" s="48"/>
    </row>
    <row r="67" spans="1:14" ht="22.5" customHeight="1" x14ac:dyDescent="0.3">
      <c r="A67" s="165"/>
      <c r="B67" s="166"/>
      <c r="C67" s="166"/>
      <c r="D67" s="170" t="s">
        <v>3</v>
      </c>
      <c r="E67" s="170"/>
      <c r="F67" s="49"/>
      <c r="G67" s="50">
        <f>SUMIF($F$59:$F$65,D67,$G$59:$G$65)</f>
        <v>80315196700</v>
      </c>
      <c r="H67" s="50">
        <f>SUMIF($F$59:$F$65,D67,$H$59:$H$65)</f>
        <v>80315196700</v>
      </c>
      <c r="I67" s="50"/>
      <c r="J67" s="50">
        <f>SUMIF($F$59:$F$65,D67,$J$59:$J$65)</f>
        <v>56664613397.200012</v>
      </c>
      <c r="K67" s="50">
        <f>SUMIF($F$59:$F$65,D67,$K$59:$K$65)</f>
        <v>27190003772.060013</v>
      </c>
      <c r="L67" s="50">
        <f>SUMIF($F$59:$F$65,D67,$L$59:$L$65)</f>
        <v>23650583302.799988</v>
      </c>
      <c r="M67" s="50"/>
      <c r="N67" s="51"/>
    </row>
    <row r="68" spans="1:14" ht="22.5" customHeight="1" x14ac:dyDescent="0.3">
      <c r="A68" s="165"/>
      <c r="B68" s="166"/>
      <c r="C68" s="166"/>
      <c r="D68" s="170" t="s">
        <v>60</v>
      </c>
      <c r="E68" s="170"/>
      <c r="F68" s="49"/>
      <c r="G68" s="50">
        <f>SUMIF($F$59:$F$65,D68,$G$59:$G$65)</f>
        <v>4517937.9000000004</v>
      </c>
      <c r="H68" s="50">
        <f>SUMIF($F$59:$F$65,D68,$H$59:$H$65)</f>
        <v>4517937.9000000004</v>
      </c>
      <c r="I68" s="50"/>
      <c r="J68" s="50">
        <f>SUMIF($F$59:$F$65,D68,$J$59:$J$65)</f>
        <v>1700461.29</v>
      </c>
      <c r="K68" s="50">
        <f>SUMIF($F$59:$F$65,D68,$K$59:$K$65)</f>
        <v>4579651.5200000005</v>
      </c>
      <c r="L68" s="50">
        <f>SUMIF($F$59:$F$65,D68,$L$59:$L$65)</f>
        <v>2817476.61</v>
      </c>
      <c r="M68" s="50">
        <f>SUM(M59:M67)</f>
        <v>55004721.977639429</v>
      </c>
      <c r="N68" s="51"/>
    </row>
    <row r="69" spans="1:14" ht="21.75" customHeight="1" thickBot="1" x14ac:dyDescent="0.35">
      <c r="A69" s="167"/>
      <c r="B69" s="168"/>
      <c r="C69" s="168"/>
      <c r="D69" s="171" t="s">
        <v>81</v>
      </c>
      <c r="E69" s="171"/>
      <c r="F69" s="52"/>
      <c r="G69" s="53">
        <f>SUMIF($F$59:$F$65,D69,$G$59:$G$65)</f>
        <v>0</v>
      </c>
      <c r="H69" s="53">
        <f>SUMIF($F$59:$F$65,D69,$H$59:$H$65)</f>
        <v>0</v>
      </c>
      <c r="I69" s="53"/>
      <c r="J69" s="53">
        <f>SUMIF($F$59:$F$65,D69,$J$59:$J$65)</f>
        <v>0</v>
      </c>
      <c r="K69" s="53">
        <f>SUMIF($F$59:$F$65,D69,$K$59:$K$65)</f>
        <v>0</v>
      </c>
      <c r="L69" s="53">
        <f>SUMIF($F$59:$F$65,D69,$L$59:$L$65)</f>
        <v>0</v>
      </c>
      <c r="M69" s="53"/>
      <c r="N69" s="54"/>
    </row>
    <row r="70" spans="1:14" ht="27" x14ac:dyDescent="0.3">
      <c r="A70" s="128">
        <v>39</v>
      </c>
      <c r="B70" s="130" t="s">
        <v>165</v>
      </c>
      <c r="C70" s="129" t="s">
        <v>166</v>
      </c>
      <c r="D70" s="129" t="s">
        <v>103</v>
      </c>
      <c r="E70" s="129" t="s">
        <v>167</v>
      </c>
      <c r="F70" s="25" t="s">
        <v>60</v>
      </c>
      <c r="G70" s="7">
        <v>361332</v>
      </c>
      <c r="H70" s="7">
        <v>361332</v>
      </c>
      <c r="I70" s="27">
        <v>7.7700000000000005E-2</v>
      </c>
      <c r="J70" s="7">
        <v>143445.88041862659</v>
      </c>
      <c r="K70" s="7">
        <v>187530</v>
      </c>
      <c r="L70" s="39">
        <f>H70-J70</f>
        <v>217886.11958137341</v>
      </c>
      <c r="M70" s="125">
        <f>IF(F70=$B$141,L70,IF(F70=$B$143,L70*$C$143/$C$141,IF(F70=$B$142,L70*$C$142/$C$141,IF(F70=$B$140,L70/$C$141))))</f>
        <v>217886.11958137341</v>
      </c>
      <c r="N70" s="26" t="s">
        <v>168</v>
      </c>
    </row>
    <row r="71" spans="1:14" ht="54" x14ac:dyDescent="0.3">
      <c r="A71" s="128">
        <v>40</v>
      </c>
      <c r="B71" s="62" t="s">
        <v>169</v>
      </c>
      <c r="C71" s="63" t="s">
        <v>170</v>
      </c>
      <c r="D71" s="113" t="s">
        <v>129</v>
      </c>
      <c r="E71" s="64" t="s">
        <v>171</v>
      </c>
      <c r="F71" s="65" t="s">
        <v>38</v>
      </c>
      <c r="G71" s="64">
        <v>8000000</v>
      </c>
      <c r="H71" s="64">
        <v>80000</v>
      </c>
      <c r="I71" s="66" t="s">
        <v>53</v>
      </c>
      <c r="J71" s="64">
        <v>10909.090833237413</v>
      </c>
      <c r="K71" s="64">
        <v>105386.950414363</v>
      </c>
      <c r="L71" s="67">
        <f t="shared" ref="L71:L79" si="12">H71-J71</f>
        <v>69090.909166762591</v>
      </c>
      <c r="M71" s="68">
        <f>IF(F71=$B$141,L71,IF(F71=$B$143,L71*$C$143/$C$141,IF(F71=$B$142,L71*$C$142/$C$141,IF(F71=$B$140,L71/$C$141))))</f>
        <v>80594.390496106294</v>
      </c>
      <c r="N71" s="69" t="s">
        <v>172</v>
      </c>
    </row>
    <row r="72" spans="1:14" ht="40.5" x14ac:dyDescent="0.3">
      <c r="A72" s="128">
        <v>41</v>
      </c>
      <c r="B72" s="62" t="s">
        <v>169</v>
      </c>
      <c r="C72" s="63" t="s">
        <v>173</v>
      </c>
      <c r="D72" s="113" t="s">
        <v>137</v>
      </c>
      <c r="E72" s="64" t="s">
        <v>171</v>
      </c>
      <c r="F72" s="65" t="s">
        <v>38</v>
      </c>
      <c r="G72" s="64">
        <v>8000000</v>
      </c>
      <c r="H72" s="64"/>
      <c r="I72" s="66" t="s">
        <v>53</v>
      </c>
      <c r="J72" s="64"/>
      <c r="K72" s="64"/>
      <c r="L72" s="67">
        <f t="shared" si="12"/>
        <v>0</v>
      </c>
      <c r="M72" s="68">
        <f>IF(F72=$B$141,L72,IF(F72=$B$143,L72*$C$143/$C$141,IF(F72=$B$142,L72*$C$142/$C$141,IF(F72=$B$140,L72/$C$141))))</f>
        <v>0</v>
      </c>
      <c r="N72" s="69" t="s">
        <v>172</v>
      </c>
    </row>
    <row r="73" spans="1:14" ht="50.25" customHeight="1" x14ac:dyDescent="0.3">
      <c r="A73" s="146">
        <v>42</v>
      </c>
      <c r="B73" s="179" t="s">
        <v>174</v>
      </c>
      <c r="C73" s="181" t="s">
        <v>291</v>
      </c>
      <c r="D73" s="183" t="s">
        <v>129</v>
      </c>
      <c r="E73" s="136" t="s">
        <v>175</v>
      </c>
      <c r="F73" s="65" t="s">
        <v>38</v>
      </c>
      <c r="G73" s="64">
        <v>5500000</v>
      </c>
      <c r="H73" s="64">
        <v>531327.84</v>
      </c>
      <c r="I73" s="66" t="s">
        <v>53</v>
      </c>
      <c r="J73" s="64">
        <v>13768.84</v>
      </c>
      <c r="K73" s="64"/>
      <c r="L73" s="67">
        <f t="shared" si="12"/>
        <v>517558.99999999994</v>
      </c>
      <c r="M73" s="68">
        <f>IF(F73=$B$141,L73,IF(F73=$B$143,L73*$C$143/$C$141,IF(F73=$B$142,L73*$C$142/$C$141,IF(F73=$B$140,L73/$C$141))))</f>
        <v>603731.41204575065</v>
      </c>
      <c r="N73" s="26" t="s">
        <v>86</v>
      </c>
    </row>
    <row r="74" spans="1:14" ht="50.25" customHeight="1" x14ac:dyDescent="0.3">
      <c r="A74" s="141"/>
      <c r="B74" s="180"/>
      <c r="C74" s="182"/>
      <c r="D74" s="184"/>
      <c r="E74" s="137"/>
      <c r="F74" s="127" t="s">
        <v>3</v>
      </c>
      <c r="G74" s="64">
        <v>47928511.700000003</v>
      </c>
      <c r="H74" s="64"/>
      <c r="I74" s="66"/>
      <c r="J74" s="64"/>
      <c r="K74" s="64"/>
      <c r="L74" s="67"/>
      <c r="M74" s="68"/>
      <c r="N74" s="26"/>
    </row>
    <row r="75" spans="1:14" ht="40.5" x14ac:dyDescent="0.3">
      <c r="A75" s="128">
        <v>43</v>
      </c>
      <c r="B75" s="130" t="s">
        <v>176</v>
      </c>
      <c r="C75" s="129" t="s">
        <v>177</v>
      </c>
      <c r="D75" s="129" t="s">
        <v>124</v>
      </c>
      <c r="E75" s="7" t="s">
        <v>178</v>
      </c>
      <c r="F75" s="127" t="s">
        <v>3</v>
      </c>
      <c r="G75" s="7">
        <v>249300000</v>
      </c>
      <c r="H75" s="7">
        <v>249300000</v>
      </c>
      <c r="I75" s="33">
        <v>1E-3</v>
      </c>
      <c r="J75" s="7">
        <v>42881892.899999999</v>
      </c>
      <c r="K75" s="7">
        <v>528153.5</v>
      </c>
      <c r="L75" s="39">
        <f t="shared" si="12"/>
        <v>206418107.09999999</v>
      </c>
      <c r="M75" s="125">
        <f>IF(F75=$B$141,L75,IF(F75=$B$143,L75*$C$143/$C$141,IF(F75=$B$142,L75*$C$142/$C$141,IF(F75=$B$140,L75/$C$141))))</f>
        <v>426933.56036319258</v>
      </c>
      <c r="N75" s="26" t="s">
        <v>86</v>
      </c>
    </row>
    <row r="76" spans="1:14" ht="81" x14ac:dyDescent="0.3">
      <c r="A76" s="129">
        <v>44</v>
      </c>
      <c r="B76" s="130" t="s">
        <v>118</v>
      </c>
      <c r="C76" s="129" t="s">
        <v>119</v>
      </c>
      <c r="D76" s="127" t="s">
        <v>111</v>
      </c>
      <c r="E76" s="7" t="s">
        <v>120</v>
      </c>
      <c r="F76" s="25" t="s">
        <v>60</v>
      </c>
      <c r="G76" s="7">
        <v>4000000</v>
      </c>
      <c r="H76" s="7">
        <v>664584.16999999993</v>
      </c>
      <c r="I76" s="27" t="s">
        <v>53</v>
      </c>
      <c r="J76" s="7">
        <v>219307.60151934886</v>
      </c>
      <c r="K76" s="7">
        <v>134711.20000000001</v>
      </c>
      <c r="L76" s="44">
        <f>H76-J76</f>
        <v>445276.56848065107</v>
      </c>
      <c r="M76" s="7">
        <f>IF(F76=$B$141,L76,IF(F76=$B$143,L76*$C$143/$C$141,IF(F76=$B$142,L76*$C$142/$C$141,IF(F76=$B$144,L76*$C$144/$C$141,IF(F76=$B$140,L76/$C$141)))))</f>
        <v>445276.56848065107</v>
      </c>
      <c r="N76" s="26" t="s">
        <v>121</v>
      </c>
    </row>
    <row r="77" spans="1:14" ht="67.5" x14ac:dyDescent="0.3">
      <c r="A77" s="128">
        <v>45</v>
      </c>
      <c r="B77" s="130" t="s">
        <v>179</v>
      </c>
      <c r="C77" s="129" t="s">
        <v>144</v>
      </c>
      <c r="D77" s="127" t="s">
        <v>111</v>
      </c>
      <c r="E77" s="127" t="s">
        <v>180</v>
      </c>
      <c r="F77" s="127" t="s">
        <v>3</v>
      </c>
      <c r="G77" s="60">
        <v>50600000</v>
      </c>
      <c r="H77" s="7">
        <v>50600000</v>
      </c>
      <c r="I77" s="130" t="s">
        <v>181</v>
      </c>
      <c r="J77" s="7"/>
      <c r="K77" s="7"/>
      <c r="L77" s="60">
        <f t="shared" si="12"/>
        <v>50600000</v>
      </c>
      <c r="M77" s="125">
        <f t="shared" ref="M77:M90" si="13">IF(F77=$B$141,L77,IF(F77=$B$143,L77*$C$143/$C$141,IF(F77=$B$142,L77*$C$142/$C$141,IF(F77=$B$140,L77/$C$141))))</f>
        <v>104655.73227988169</v>
      </c>
      <c r="N77" s="70" t="s">
        <v>182</v>
      </c>
    </row>
    <row r="78" spans="1:14" ht="126.75" customHeight="1" x14ac:dyDescent="0.3">
      <c r="A78" s="128">
        <v>46</v>
      </c>
      <c r="B78" s="130" t="s">
        <v>179</v>
      </c>
      <c r="C78" s="129" t="s">
        <v>144</v>
      </c>
      <c r="D78" s="127" t="s">
        <v>111</v>
      </c>
      <c r="E78" s="127" t="s">
        <v>183</v>
      </c>
      <c r="F78" s="129" t="s">
        <v>3</v>
      </c>
      <c r="G78" s="60">
        <v>1100000000</v>
      </c>
      <c r="H78" s="7">
        <v>1100000000</v>
      </c>
      <c r="I78" s="130" t="s">
        <v>181</v>
      </c>
      <c r="J78" s="7"/>
      <c r="K78" s="7"/>
      <c r="L78" s="60">
        <f t="shared" si="12"/>
        <v>1100000000</v>
      </c>
      <c r="M78" s="125">
        <f t="shared" si="13"/>
        <v>2275124.6147800367</v>
      </c>
      <c r="N78" s="205" t="s">
        <v>295</v>
      </c>
    </row>
    <row r="79" spans="1:14" ht="126.75" customHeight="1" x14ac:dyDescent="0.3">
      <c r="A79" s="128">
        <v>47</v>
      </c>
      <c r="B79" s="130" t="s">
        <v>179</v>
      </c>
      <c r="C79" s="129" t="s">
        <v>144</v>
      </c>
      <c r="D79" s="127" t="s">
        <v>111</v>
      </c>
      <c r="E79" s="127" t="s">
        <v>184</v>
      </c>
      <c r="F79" s="129" t="s">
        <v>3</v>
      </c>
      <c r="G79" s="60">
        <v>792386600</v>
      </c>
      <c r="H79" s="7">
        <v>791031693</v>
      </c>
      <c r="I79" s="130" t="s">
        <v>181</v>
      </c>
      <c r="J79" s="7"/>
      <c r="K79" s="7"/>
      <c r="L79" s="60">
        <f t="shared" si="12"/>
        <v>791031693</v>
      </c>
      <c r="M79" s="125">
        <f t="shared" si="13"/>
        <v>1636086.978014023</v>
      </c>
      <c r="N79" s="206"/>
    </row>
    <row r="80" spans="1:14" ht="126.75" customHeight="1" x14ac:dyDescent="0.3">
      <c r="A80" s="128">
        <v>48</v>
      </c>
      <c r="B80" s="130" t="s">
        <v>179</v>
      </c>
      <c r="C80" s="129" t="s">
        <v>144</v>
      </c>
      <c r="D80" s="127" t="s">
        <v>111</v>
      </c>
      <c r="E80" s="127" t="s">
        <v>185</v>
      </c>
      <c r="F80" s="129" t="s">
        <v>3</v>
      </c>
      <c r="G80" s="60">
        <v>254672300</v>
      </c>
      <c r="H80" s="7">
        <v>254335008</v>
      </c>
      <c r="I80" s="130" t="s">
        <v>181</v>
      </c>
      <c r="J80" s="7"/>
      <c r="K80" s="7"/>
      <c r="L80" s="60">
        <f>H80-J80</f>
        <v>254335008</v>
      </c>
      <c r="M80" s="125">
        <f t="shared" si="13"/>
        <v>526039.85191007052</v>
      </c>
      <c r="N80" s="207"/>
    </row>
    <row r="81" spans="1:14" ht="27" x14ac:dyDescent="0.3">
      <c r="A81" s="128">
        <v>49</v>
      </c>
      <c r="B81" s="130" t="s">
        <v>186</v>
      </c>
      <c r="C81" s="129" t="s">
        <v>144</v>
      </c>
      <c r="D81" s="127" t="s">
        <v>124</v>
      </c>
      <c r="E81" s="127" t="s">
        <v>187</v>
      </c>
      <c r="F81" s="129" t="s">
        <v>3</v>
      </c>
      <c r="G81" s="60">
        <v>88731015</v>
      </c>
      <c r="H81" s="7">
        <v>88731000</v>
      </c>
      <c r="I81" s="71">
        <v>8.5000000000000006E-2</v>
      </c>
      <c r="J81" s="7"/>
      <c r="K81" s="7">
        <v>1591081</v>
      </c>
      <c r="L81" s="60">
        <f t="shared" ref="L81:L92" si="14">H81-J81</f>
        <v>88731000</v>
      </c>
      <c r="M81" s="125">
        <f t="shared" si="13"/>
        <v>183521.89290367949</v>
      </c>
      <c r="N81" s="59" t="s">
        <v>188</v>
      </c>
    </row>
    <row r="82" spans="1:14" ht="27" x14ac:dyDescent="0.3">
      <c r="A82" s="128">
        <v>50</v>
      </c>
      <c r="B82" s="130" t="s">
        <v>189</v>
      </c>
      <c r="C82" s="129" t="s">
        <v>190</v>
      </c>
      <c r="D82" s="127" t="s">
        <v>124</v>
      </c>
      <c r="E82" s="127" t="s">
        <v>191</v>
      </c>
      <c r="F82" s="129" t="s">
        <v>3</v>
      </c>
      <c r="G82" s="60">
        <v>3840000000</v>
      </c>
      <c r="H82" s="7">
        <v>3840000000</v>
      </c>
      <c r="I82" s="72">
        <v>1.0000000000000001E-5</v>
      </c>
      <c r="J82" s="73">
        <v>3458862968</v>
      </c>
      <c r="K82" s="7">
        <v>37169</v>
      </c>
      <c r="L82" s="60">
        <f t="shared" si="14"/>
        <v>381137032</v>
      </c>
      <c r="M82" s="125">
        <f t="shared" si="13"/>
        <v>788303.8573703696</v>
      </c>
      <c r="N82" s="59" t="s">
        <v>86</v>
      </c>
    </row>
    <row r="83" spans="1:14" ht="54" x14ac:dyDescent="0.3">
      <c r="A83" s="128">
        <v>51</v>
      </c>
      <c r="B83" s="123" t="s">
        <v>192</v>
      </c>
      <c r="C83" s="111" t="s">
        <v>190</v>
      </c>
      <c r="D83" s="111" t="s">
        <v>154</v>
      </c>
      <c r="E83" s="129" t="s">
        <v>193</v>
      </c>
      <c r="F83" s="129" t="s">
        <v>60</v>
      </c>
      <c r="G83" s="74">
        <v>8944984.0899999999</v>
      </c>
      <c r="H83" s="7">
        <v>8944984.0899999999</v>
      </c>
      <c r="I83" s="75">
        <v>7.4999999999999997E-3</v>
      </c>
      <c r="J83" s="73">
        <v>1970928.6999999995</v>
      </c>
      <c r="K83" s="7">
        <v>855761.95000000007</v>
      </c>
      <c r="L83" s="39">
        <f t="shared" si="14"/>
        <v>6974055.3900000006</v>
      </c>
      <c r="M83" s="125">
        <f t="shared" si="13"/>
        <v>6974055.3900000006</v>
      </c>
      <c r="N83" s="117" t="s">
        <v>86</v>
      </c>
    </row>
    <row r="84" spans="1:14" ht="27" x14ac:dyDescent="0.3">
      <c r="A84" s="203">
        <v>52</v>
      </c>
      <c r="B84" s="156" t="s">
        <v>194</v>
      </c>
      <c r="C84" s="136" t="s">
        <v>190</v>
      </c>
      <c r="D84" s="136" t="s">
        <v>154</v>
      </c>
      <c r="E84" s="129" t="s">
        <v>195</v>
      </c>
      <c r="F84" s="129" t="s">
        <v>3</v>
      </c>
      <c r="G84" s="74">
        <v>93025000</v>
      </c>
      <c r="H84" s="7">
        <v>93025000</v>
      </c>
      <c r="I84" s="75">
        <v>7.4999999999999997E-3</v>
      </c>
      <c r="J84" s="7">
        <v>11163000</v>
      </c>
      <c r="K84" s="7">
        <v>8338406.2799999993</v>
      </c>
      <c r="L84" s="39">
        <f t="shared" si="14"/>
        <v>81862000</v>
      </c>
      <c r="M84" s="125">
        <f t="shared" si="13"/>
        <v>169314.77383193033</v>
      </c>
      <c r="N84" s="150" t="s">
        <v>86</v>
      </c>
    </row>
    <row r="85" spans="1:14" ht="27" customHeight="1" x14ac:dyDescent="0.3">
      <c r="A85" s="204"/>
      <c r="B85" s="157"/>
      <c r="C85" s="137"/>
      <c r="D85" s="137"/>
      <c r="E85" s="129" t="s">
        <v>195</v>
      </c>
      <c r="F85" s="129" t="s">
        <v>60</v>
      </c>
      <c r="G85" s="74">
        <v>5217725</v>
      </c>
      <c r="H85" s="7">
        <v>5217725</v>
      </c>
      <c r="I85" s="75">
        <v>7.4999999999999997E-3</v>
      </c>
      <c r="J85" s="7">
        <v>626126.75</v>
      </c>
      <c r="K85" s="7">
        <v>488380.74000000011</v>
      </c>
      <c r="L85" s="39">
        <f t="shared" si="14"/>
        <v>4591598.25</v>
      </c>
      <c r="M85" s="125">
        <f t="shared" si="13"/>
        <v>4591598.25</v>
      </c>
      <c r="N85" s="151"/>
    </row>
    <row r="86" spans="1:14" ht="40.5" x14ac:dyDescent="0.3">
      <c r="A86" s="76">
        <v>53</v>
      </c>
      <c r="B86" s="123" t="s">
        <v>196</v>
      </c>
      <c r="C86" s="111" t="s">
        <v>190</v>
      </c>
      <c r="D86" s="111" t="s">
        <v>154</v>
      </c>
      <c r="E86" s="129" t="s">
        <v>197</v>
      </c>
      <c r="F86" s="129" t="s">
        <v>60</v>
      </c>
      <c r="G86" s="74">
        <v>1989000</v>
      </c>
      <c r="H86" s="7">
        <v>1989000</v>
      </c>
      <c r="I86" s="75">
        <v>7.4999999999999997E-3</v>
      </c>
      <c r="J86" s="7">
        <v>235983.15999999997</v>
      </c>
      <c r="K86" s="7">
        <v>158204.57999999999</v>
      </c>
      <c r="L86" s="39">
        <f t="shared" si="14"/>
        <v>1753016.84</v>
      </c>
      <c r="M86" s="125">
        <f t="shared" si="13"/>
        <v>1753016.84</v>
      </c>
      <c r="N86" s="117" t="s">
        <v>86</v>
      </c>
    </row>
    <row r="87" spans="1:14" ht="81" x14ac:dyDescent="0.3">
      <c r="A87" s="76">
        <v>54</v>
      </c>
      <c r="B87" s="123" t="s">
        <v>198</v>
      </c>
      <c r="C87" s="111" t="s">
        <v>199</v>
      </c>
      <c r="D87" s="111" t="s">
        <v>103</v>
      </c>
      <c r="E87" s="111" t="s">
        <v>200</v>
      </c>
      <c r="F87" s="129" t="s">
        <v>60</v>
      </c>
      <c r="G87" s="74">
        <v>2217000</v>
      </c>
      <c r="H87" s="74">
        <v>2217000</v>
      </c>
      <c r="I87" s="77">
        <v>0.02</v>
      </c>
      <c r="J87" s="7">
        <v>1655070.3800000001</v>
      </c>
      <c r="K87" s="7">
        <v>98097.520345235098</v>
      </c>
      <c r="L87" s="39">
        <v>1015317.5</v>
      </c>
      <c r="M87" s="125">
        <f t="shared" si="13"/>
        <v>1015317.5</v>
      </c>
      <c r="N87" s="117" t="s">
        <v>201</v>
      </c>
    </row>
    <row r="88" spans="1:14" ht="54" x14ac:dyDescent="0.3">
      <c r="A88" s="115">
        <v>55</v>
      </c>
      <c r="B88" s="130" t="s">
        <v>202</v>
      </c>
      <c r="C88" s="129" t="s">
        <v>203</v>
      </c>
      <c r="D88" s="129" t="s">
        <v>124</v>
      </c>
      <c r="E88" s="129" t="s">
        <v>204</v>
      </c>
      <c r="F88" s="129" t="s">
        <v>60</v>
      </c>
      <c r="G88" s="7">
        <v>54600</v>
      </c>
      <c r="H88" s="7">
        <v>54600</v>
      </c>
      <c r="I88" s="33"/>
      <c r="J88" s="7">
        <v>53052.176505242765</v>
      </c>
      <c r="K88" s="7"/>
      <c r="L88" s="39">
        <f t="shared" si="14"/>
        <v>1547.8234947572346</v>
      </c>
      <c r="M88" s="125">
        <f t="shared" si="13"/>
        <v>1547.8234947572346</v>
      </c>
      <c r="N88" s="26" t="s">
        <v>205</v>
      </c>
    </row>
    <row r="89" spans="1:14" ht="22.5" customHeight="1" x14ac:dyDescent="0.3">
      <c r="A89" s="178">
        <v>56</v>
      </c>
      <c r="B89" s="160" t="s">
        <v>206</v>
      </c>
      <c r="C89" s="158" t="s">
        <v>207</v>
      </c>
      <c r="D89" s="158"/>
      <c r="E89" s="147" t="s">
        <v>208</v>
      </c>
      <c r="F89" s="25" t="s">
        <v>60</v>
      </c>
      <c r="G89" s="60">
        <v>237758.39</v>
      </c>
      <c r="H89" s="7">
        <v>237758.39</v>
      </c>
      <c r="I89" s="33"/>
      <c r="J89" s="7"/>
      <c r="K89" s="7"/>
      <c r="L89" s="60">
        <f>H89-J89</f>
        <v>237758.39</v>
      </c>
      <c r="M89" s="125">
        <f t="shared" si="13"/>
        <v>237758.39</v>
      </c>
      <c r="N89" s="150" t="s">
        <v>86</v>
      </c>
    </row>
    <row r="90" spans="1:14" ht="21.75" customHeight="1" x14ac:dyDescent="0.3">
      <c r="A90" s="178"/>
      <c r="B90" s="157"/>
      <c r="C90" s="137"/>
      <c r="D90" s="137"/>
      <c r="E90" s="144"/>
      <c r="F90" s="55" t="s">
        <v>3</v>
      </c>
      <c r="G90" s="4">
        <v>28883700</v>
      </c>
      <c r="H90" s="7">
        <v>28883700</v>
      </c>
      <c r="I90" s="126"/>
      <c r="J90" s="7"/>
      <c r="K90" s="7"/>
      <c r="L90" s="60">
        <f>H90-J90</f>
        <v>28883700</v>
      </c>
      <c r="M90" s="125">
        <f t="shared" si="13"/>
        <v>59740.015305383771</v>
      </c>
      <c r="N90" s="151"/>
    </row>
    <row r="91" spans="1:14" ht="40.5" x14ac:dyDescent="0.3">
      <c r="A91" s="114">
        <v>57</v>
      </c>
      <c r="B91" s="123" t="s">
        <v>122</v>
      </c>
      <c r="C91" s="111" t="s">
        <v>123</v>
      </c>
      <c r="D91" s="111" t="s">
        <v>124</v>
      </c>
      <c r="E91" s="111" t="s">
        <v>125</v>
      </c>
      <c r="F91" s="111" t="s">
        <v>3</v>
      </c>
      <c r="G91" s="124">
        <v>303444194</v>
      </c>
      <c r="H91" s="7">
        <v>303444194</v>
      </c>
      <c r="I91" s="126">
        <v>0</v>
      </c>
      <c r="J91" s="7"/>
      <c r="K91" s="7"/>
      <c r="L91" s="44">
        <f>H91-J91</f>
        <v>303444194</v>
      </c>
      <c r="M91" s="7">
        <f>IF(F91=$B$141,L91,IF(F91=$B$143,L91*$C$143/$C$141,IF(F91=$B$142,L91*$C$142/$C$141,IF(F91=$B$144,L91*$C$144/$C$141,IF(F91=$B$140,L91/$C$141)))))</f>
        <v>627612.14089226245</v>
      </c>
      <c r="N91" s="117" t="s">
        <v>86</v>
      </c>
    </row>
    <row r="92" spans="1:14" ht="40.5" x14ac:dyDescent="0.3">
      <c r="A92" s="128">
        <v>58</v>
      </c>
      <c r="B92" s="130" t="s">
        <v>209</v>
      </c>
      <c r="C92" s="129" t="s">
        <v>210</v>
      </c>
      <c r="D92" s="129" t="s">
        <v>211</v>
      </c>
      <c r="E92" s="129" t="s">
        <v>212</v>
      </c>
      <c r="F92" s="129" t="s">
        <v>60</v>
      </c>
      <c r="G92" s="5">
        <v>10000000</v>
      </c>
      <c r="H92" s="7">
        <v>10000000</v>
      </c>
      <c r="I92" s="71" t="s">
        <v>213</v>
      </c>
      <c r="J92" s="7">
        <v>2553676.86</v>
      </c>
      <c r="K92" s="7">
        <v>3496451.0652987706</v>
      </c>
      <c r="L92" s="39">
        <f t="shared" si="14"/>
        <v>7446323.1400000006</v>
      </c>
      <c r="M92" s="125">
        <f>IF(F92=$B$141,L92,IF(F92=$B$143,L92*$C$143/$C$141,IF(F92=$B$142,L92*$C$142/$C$141,IF(F92=$B$140,L92/$C$141))))</f>
        <v>7446323.1400000006</v>
      </c>
      <c r="N92" s="26" t="s">
        <v>214</v>
      </c>
    </row>
    <row r="93" spans="1:14" ht="54.75" thickBot="1" x14ac:dyDescent="0.35">
      <c r="A93" s="128">
        <v>59</v>
      </c>
      <c r="B93" s="130" t="s">
        <v>209</v>
      </c>
      <c r="C93" s="129" t="s">
        <v>144</v>
      </c>
      <c r="D93" s="129" t="s">
        <v>211</v>
      </c>
      <c r="E93" s="129" t="s">
        <v>215</v>
      </c>
      <c r="F93" s="129" t="s">
        <v>3</v>
      </c>
      <c r="G93" s="7">
        <v>8000000000</v>
      </c>
      <c r="H93" s="7">
        <v>8000000000</v>
      </c>
      <c r="I93" s="27" t="s">
        <v>216</v>
      </c>
      <c r="J93" s="7"/>
      <c r="K93" s="7">
        <v>3496438357</v>
      </c>
      <c r="L93" s="39">
        <f>H93-J93</f>
        <v>8000000000</v>
      </c>
      <c r="M93" s="7">
        <f>IF(F93=$B$141,L93,IF(F93=$B$143,L93*$C$143/$C$141,IF(F93=$B$142,L93*$C$142/$C$141,IF(F93=$B$140,L93/$C$141))))</f>
        <v>16546360.834763903</v>
      </c>
      <c r="N93" s="26" t="s">
        <v>217</v>
      </c>
    </row>
    <row r="94" spans="1:14" ht="21" customHeight="1" x14ac:dyDescent="0.3">
      <c r="A94" s="163" t="s">
        <v>218</v>
      </c>
      <c r="B94" s="164"/>
      <c r="C94" s="164"/>
      <c r="D94" s="169" t="s">
        <v>38</v>
      </c>
      <c r="E94" s="169"/>
      <c r="F94" s="78"/>
      <c r="G94" s="47">
        <f>SUMIF($F$70:$F$93,D94,$G$70:$G$93)</f>
        <v>21500000</v>
      </c>
      <c r="H94" s="47">
        <f>SUMIF($F$70:$F$93,D94,$H$70:$H$93)</f>
        <v>611327.84</v>
      </c>
      <c r="I94" s="47"/>
      <c r="J94" s="47">
        <f>SUMIF($F$70:$F$93,D94,$J$70:$J$93)</f>
        <v>24677.930833237413</v>
      </c>
      <c r="K94" s="47">
        <f>SUMIF($F$70:$F$93,D94,$K$70:$K$93)</f>
        <v>105386.950414363</v>
      </c>
      <c r="L94" s="47">
        <f>SUMIF($F$70:$F$93,D94,$L$70:$L$93)</f>
        <v>586649.90916676249</v>
      </c>
      <c r="M94" s="47"/>
      <c r="N94" s="48"/>
    </row>
    <row r="95" spans="1:14" ht="21" customHeight="1" x14ac:dyDescent="0.3">
      <c r="A95" s="165"/>
      <c r="B95" s="166"/>
      <c r="C95" s="166"/>
      <c r="D95" s="170" t="s">
        <v>3</v>
      </c>
      <c r="E95" s="170"/>
      <c r="F95" s="49"/>
      <c r="G95" s="50">
        <f>SUMIF($F$70:$F$93,D95,$G$70:$G$93)</f>
        <v>14848971320.700001</v>
      </c>
      <c r="H95" s="50">
        <f>SUMIF($F$70:$F$93,D95,$H$70:$H$93)</f>
        <v>14799350595</v>
      </c>
      <c r="I95" s="50"/>
      <c r="J95" s="50">
        <f>SUMIF($F$70:$F$93,D95,$J$70:$J$93)</f>
        <v>3512907860.9000001</v>
      </c>
      <c r="K95" s="50">
        <f>SUMIF($F$70:$F$93,D95,$K$70:$K$93)</f>
        <v>3506933166.7800002</v>
      </c>
      <c r="L95" s="50">
        <f>SUMIF($F$70:$F$93,D95,$L$70:$L$93)</f>
        <v>11286442734.1</v>
      </c>
      <c r="M95" s="50"/>
      <c r="N95" s="51"/>
    </row>
    <row r="96" spans="1:14" ht="26.25" customHeight="1" x14ac:dyDescent="0.3">
      <c r="A96" s="165"/>
      <c r="B96" s="166"/>
      <c r="C96" s="166"/>
      <c r="D96" s="170" t="s">
        <v>60</v>
      </c>
      <c r="E96" s="170"/>
      <c r="F96" s="49"/>
      <c r="G96" s="50">
        <f>SUMIF($F$70:$F$93,D96,$G$70:$G$93)</f>
        <v>33022399.48</v>
      </c>
      <c r="H96" s="50">
        <f>SUMIF($F$70:$F$93,D96,$H$70:$H$93)</f>
        <v>29686983.649999999</v>
      </c>
      <c r="I96" s="50"/>
      <c r="J96" s="50">
        <f>SUMIF($F$70:$F$93,D96,$J$70:$J$93)</f>
        <v>7457591.5084432177</v>
      </c>
      <c r="K96" s="50">
        <f>SUMIF($F$70:$F$93,D96,$K$70:$K$93)</f>
        <v>5419137.0556440055</v>
      </c>
      <c r="L96" s="50">
        <f>SUMIF($F$70:$F$93,D96,$L$70:$L$93)</f>
        <v>22682780.02155678</v>
      </c>
      <c r="M96" s="50">
        <f>SUM(M70:M93)</f>
        <v>46710800.07651338</v>
      </c>
      <c r="N96" s="51"/>
    </row>
    <row r="97" spans="1:14" ht="24" customHeight="1" thickBot="1" x14ac:dyDescent="0.35">
      <c r="A97" s="167"/>
      <c r="B97" s="168"/>
      <c r="C97" s="168"/>
      <c r="D97" s="171" t="s">
        <v>81</v>
      </c>
      <c r="E97" s="171"/>
      <c r="F97" s="52"/>
      <c r="G97" s="53">
        <f>SUMIF($F$70:$F$93,D97,$G$70:$G$93)</f>
        <v>0</v>
      </c>
      <c r="H97" s="53">
        <f>SUMIF($F$70:$F$93,D97,$H$70:$H$93)</f>
        <v>0</v>
      </c>
      <c r="I97" s="53"/>
      <c r="J97" s="53">
        <f>SUMIF($F$70:$F$93,D97,$J$70:$J$93)</f>
        <v>0</v>
      </c>
      <c r="K97" s="53">
        <f>SUMIF($F$70:$F$93,D97,$K$70:$K$93)</f>
        <v>0</v>
      </c>
      <c r="L97" s="53">
        <f>SUMIF($F$70:$F$93,D97,$L$70:$L$93)</f>
        <v>0</v>
      </c>
      <c r="M97" s="53"/>
      <c r="N97" s="54"/>
    </row>
    <row r="98" spans="1:14" ht="94.5" x14ac:dyDescent="0.3">
      <c r="A98" s="128">
        <v>60</v>
      </c>
      <c r="B98" s="111" t="s">
        <v>0</v>
      </c>
      <c r="C98" s="111" t="s">
        <v>1</v>
      </c>
      <c r="D98" s="111"/>
      <c r="E98" s="120" t="s">
        <v>219</v>
      </c>
      <c r="F98" s="129" t="s">
        <v>3</v>
      </c>
      <c r="G98" s="4">
        <v>6047000000</v>
      </c>
      <c r="H98" s="124">
        <v>6000000000</v>
      </c>
      <c r="I98" s="126"/>
      <c r="J98" s="124">
        <v>1019712101.5</v>
      </c>
      <c r="K98" s="7"/>
      <c r="L98" s="124">
        <f>H98-J98</f>
        <v>4980287898.5</v>
      </c>
      <c r="M98" s="125">
        <f t="shared" ref="M98:M103" si="15">IF(F98=$B$141,L98,IF(F98=$B$143,L98*$C$143/$C$141,IF(F98=$B$142,L98*$C$142/$C$141,IF(F98=$B$140,L98/$C$141))))</f>
        <v>10300705.078698628</v>
      </c>
      <c r="N98" s="79" t="s">
        <v>86</v>
      </c>
    </row>
    <row r="99" spans="1:14" ht="94.5" x14ac:dyDescent="0.3">
      <c r="A99" s="128">
        <v>61</v>
      </c>
      <c r="B99" s="111" t="s">
        <v>4</v>
      </c>
      <c r="C99" s="111" t="s">
        <v>5</v>
      </c>
      <c r="D99" s="111"/>
      <c r="E99" s="120" t="s">
        <v>18</v>
      </c>
      <c r="F99" s="129" t="s">
        <v>3</v>
      </c>
      <c r="G99" s="7">
        <v>9300000000</v>
      </c>
      <c r="H99" s="5">
        <v>9024295000</v>
      </c>
      <c r="I99" s="126" t="s">
        <v>220</v>
      </c>
      <c r="J99" s="7">
        <v>2860925538.5</v>
      </c>
      <c r="K99" s="80"/>
      <c r="L99" s="124">
        <f>H99-J99</f>
        <v>6163369461.5</v>
      </c>
      <c r="M99" s="125">
        <f t="shared" si="15"/>
        <v>12747666.883492937</v>
      </c>
      <c r="N99" s="79" t="s">
        <v>86</v>
      </c>
    </row>
    <row r="100" spans="1:14" ht="81" x14ac:dyDescent="0.3">
      <c r="A100" s="128">
        <v>62</v>
      </c>
      <c r="B100" s="111" t="s">
        <v>4</v>
      </c>
      <c r="C100" s="111" t="s">
        <v>7</v>
      </c>
      <c r="D100" s="111"/>
      <c r="E100" s="120" t="s">
        <v>8</v>
      </c>
      <c r="F100" s="129" t="s">
        <v>3</v>
      </c>
      <c r="G100" s="7">
        <v>562500000</v>
      </c>
      <c r="H100" s="7">
        <v>562500000</v>
      </c>
      <c r="I100" s="126"/>
      <c r="J100" s="7"/>
      <c r="K100" s="7"/>
      <c r="L100" s="44">
        <f t="shared" ref="L100:L121" si="16">H100-J100</f>
        <v>562500000</v>
      </c>
      <c r="M100" s="125">
        <f t="shared" si="15"/>
        <v>1163415.996194337</v>
      </c>
      <c r="N100" s="79" t="s">
        <v>86</v>
      </c>
    </row>
    <row r="101" spans="1:14" ht="20.25" customHeight="1" x14ac:dyDescent="0.3">
      <c r="A101" s="128">
        <v>63</v>
      </c>
      <c r="B101" s="136" t="s">
        <v>0</v>
      </c>
      <c r="C101" s="136" t="s">
        <v>9</v>
      </c>
      <c r="D101" s="111"/>
      <c r="E101" s="120" t="s">
        <v>11</v>
      </c>
      <c r="F101" s="129" t="s">
        <v>3</v>
      </c>
      <c r="G101" s="7">
        <v>2000000000</v>
      </c>
      <c r="H101" s="7">
        <v>2000000000</v>
      </c>
      <c r="I101" s="33">
        <v>2.7E-2</v>
      </c>
      <c r="J101" s="7"/>
      <c r="K101" s="7">
        <v>44881968.600000001</v>
      </c>
      <c r="L101" s="39">
        <f t="shared" si="16"/>
        <v>2000000000</v>
      </c>
      <c r="M101" s="7">
        <f t="shared" si="15"/>
        <v>4136590.2086909758</v>
      </c>
      <c r="N101" s="79" t="s">
        <v>86</v>
      </c>
    </row>
    <row r="102" spans="1:14" ht="19.5" customHeight="1" x14ac:dyDescent="0.3">
      <c r="A102" s="128">
        <v>64</v>
      </c>
      <c r="B102" s="158"/>
      <c r="C102" s="158"/>
      <c r="D102" s="111"/>
      <c r="E102" s="120" t="s">
        <v>13</v>
      </c>
      <c r="F102" s="112" t="s">
        <v>3</v>
      </c>
      <c r="G102" s="7">
        <v>2000000000</v>
      </c>
      <c r="H102" s="7">
        <v>2000000000</v>
      </c>
      <c r="I102" s="81">
        <v>5.7000000000000002E-2</v>
      </c>
      <c r="J102" s="125"/>
      <c r="K102" s="125">
        <v>114528017.8</v>
      </c>
      <c r="L102" s="39">
        <f t="shared" si="16"/>
        <v>2000000000</v>
      </c>
      <c r="M102" s="125">
        <f t="shared" si="15"/>
        <v>4136590.2086909758</v>
      </c>
      <c r="N102" s="79" t="s">
        <v>86</v>
      </c>
    </row>
    <row r="103" spans="1:14" ht="39.75" customHeight="1" thickBot="1" x14ac:dyDescent="0.35">
      <c r="A103" s="128">
        <v>65</v>
      </c>
      <c r="B103" s="202"/>
      <c r="C103" s="202"/>
      <c r="D103" s="85"/>
      <c r="E103" s="120" t="s">
        <v>221</v>
      </c>
      <c r="F103" s="112" t="s">
        <v>3</v>
      </c>
      <c r="G103" s="82">
        <v>5000000000</v>
      </c>
      <c r="H103" s="82">
        <v>5000000000</v>
      </c>
      <c r="I103" s="33">
        <v>2.7E-2</v>
      </c>
      <c r="J103" s="125"/>
      <c r="K103" s="125"/>
      <c r="L103" s="39">
        <f t="shared" si="16"/>
        <v>5000000000</v>
      </c>
      <c r="M103" s="125">
        <f t="shared" si="15"/>
        <v>10341475.521727439</v>
      </c>
      <c r="N103" s="79" t="s">
        <v>86</v>
      </c>
    </row>
    <row r="104" spans="1:14" x14ac:dyDescent="0.3">
      <c r="A104" s="195" t="s">
        <v>222</v>
      </c>
      <c r="B104" s="196"/>
      <c r="C104" s="196"/>
      <c r="D104" s="197" t="s">
        <v>38</v>
      </c>
      <c r="E104" s="198"/>
      <c r="F104" s="83"/>
      <c r="G104" s="84">
        <f>SUMIF($F$98:$F$129,D104,$G$98:$G$129)</f>
        <v>0</v>
      </c>
      <c r="H104" s="84">
        <f>SUMIF($F$98:$F$129,D104,$H$98:$H$129)</f>
        <v>0</v>
      </c>
      <c r="I104" s="47"/>
      <c r="J104" s="47">
        <f>SUMIF($F$98:$F$129,D104,$J$98:$J$129)</f>
        <v>0</v>
      </c>
      <c r="K104" s="47">
        <f>SUMIF($F$98:$F$129,D104,$K$98:$K$129)</f>
        <v>0</v>
      </c>
      <c r="L104" s="47">
        <f>SUMIF($F$98:$F$129,D104,$L$98:$L$129)</f>
        <v>0</v>
      </c>
      <c r="M104" s="47"/>
      <c r="N104" s="48"/>
    </row>
    <row r="105" spans="1:14" x14ac:dyDescent="0.3">
      <c r="A105" s="165"/>
      <c r="B105" s="166"/>
      <c r="C105" s="166"/>
      <c r="D105" s="199" t="s">
        <v>3</v>
      </c>
      <c r="E105" s="192"/>
      <c r="F105" s="49"/>
      <c r="G105" s="50">
        <f>SUMIF($F$98:$F$103,D105,$G$98:$G$103)</f>
        <v>24909500000</v>
      </c>
      <c r="H105" s="50">
        <f>SUMIF($F$98:$F$103,D105,$H$98:$H$103)</f>
        <v>24586795000</v>
      </c>
      <c r="I105" s="50"/>
      <c r="J105" s="50">
        <f>SUMIF($F$98:$F$103,D105,$J$98:$J$103)</f>
        <v>3880637640</v>
      </c>
      <c r="K105" s="50">
        <f>SUMIF($F$98:$F$103,D105,$K$98:$K$103)</f>
        <v>159409986.40000001</v>
      </c>
      <c r="L105" s="50">
        <f>SUMIF($F$98:$F$103,D105,$L$98:$L$103)</f>
        <v>20706157360</v>
      </c>
      <c r="M105" s="50"/>
      <c r="N105" s="51"/>
    </row>
    <row r="106" spans="1:14" x14ac:dyDescent="0.3">
      <c r="A106" s="165"/>
      <c r="B106" s="166"/>
      <c r="C106" s="166"/>
      <c r="D106" s="199" t="s">
        <v>60</v>
      </c>
      <c r="E106" s="192"/>
      <c r="F106" s="49"/>
      <c r="G106" s="50">
        <f>SUMIF($F$98:$F$129,D106,$G$98:$G$129)</f>
        <v>0</v>
      </c>
      <c r="H106" s="50">
        <f>SUMIF($F$98:$F$129,D106,$H$98:$H$129)</f>
        <v>0</v>
      </c>
      <c r="I106" s="50"/>
      <c r="J106" s="50">
        <f>SUMIF($F$98:$F$129,D106,$J$98:$J$129)</f>
        <v>0</v>
      </c>
      <c r="K106" s="50">
        <f>SUMIF($F$98:$F$129,D106,$K$98:$K$129)</f>
        <v>0</v>
      </c>
      <c r="L106" s="50">
        <f>SUMIF($F$98:$F$129,D106,$L$98:$L$129)</f>
        <v>0</v>
      </c>
      <c r="M106" s="50">
        <f>SUM(M98:M103)</f>
        <v>42826443.897495292</v>
      </c>
      <c r="N106" s="51"/>
    </row>
    <row r="107" spans="1:14" ht="17.25" thickBot="1" x14ac:dyDescent="0.35">
      <c r="A107" s="187"/>
      <c r="B107" s="188"/>
      <c r="C107" s="188"/>
      <c r="D107" s="200" t="s">
        <v>81</v>
      </c>
      <c r="E107" s="201"/>
      <c r="F107" s="52"/>
      <c r="G107" s="53">
        <f>SUMIF($F$98:$F$129,D107,$G$98:$G$129)</f>
        <v>0</v>
      </c>
      <c r="H107" s="53">
        <f>SUMIF($F$98:$F$129,D107,$H$98:$H$129)</f>
        <v>0</v>
      </c>
      <c r="I107" s="53"/>
      <c r="J107" s="53">
        <f>SUMIF($F$98:$F$129,D107,$J$98:$J$129)</f>
        <v>0</v>
      </c>
      <c r="K107" s="53">
        <f>SUMIF($F$98:$F$129,D107,$K$98:$K$129)</f>
        <v>0</v>
      </c>
      <c r="L107" s="53">
        <f>SUMIF($F$98:$F$129,D107,$L$98:$L$129)</f>
        <v>0</v>
      </c>
      <c r="M107" s="53"/>
      <c r="N107" s="54"/>
    </row>
    <row r="108" spans="1:14" ht="108" x14ac:dyDescent="0.3">
      <c r="A108" s="128">
        <v>66</v>
      </c>
      <c r="B108" s="123" t="s">
        <v>223</v>
      </c>
      <c r="C108" s="123" t="s">
        <v>224</v>
      </c>
      <c r="D108" s="111"/>
      <c r="E108" s="120" t="s">
        <v>225</v>
      </c>
      <c r="F108" s="129" t="s">
        <v>3</v>
      </c>
      <c r="G108" s="4">
        <v>574491741</v>
      </c>
      <c r="H108" s="7">
        <v>574491741</v>
      </c>
      <c r="I108" s="131">
        <v>1E-4</v>
      </c>
      <c r="J108" s="7"/>
      <c r="K108" s="7">
        <v>71300</v>
      </c>
      <c r="L108" s="44">
        <f t="shared" si="16"/>
        <v>574491741</v>
      </c>
      <c r="M108" s="125">
        <f t="shared" ref="M108:M129" si="17">IF(F108=$B$141,L108,IF(F108=$B$143,L108*$C$143/$C$141,IF(F108=$B$142,L108*$C$142/$C$141,IF(F108=$B$140,L108/$C$141))))</f>
        <v>1188218.4553972161</v>
      </c>
      <c r="N108" s="79" t="s">
        <v>226</v>
      </c>
    </row>
    <row r="109" spans="1:14" ht="108" x14ac:dyDescent="0.3">
      <c r="A109" s="128">
        <v>67</v>
      </c>
      <c r="B109" s="123" t="s">
        <v>227</v>
      </c>
      <c r="C109" s="123" t="s">
        <v>224</v>
      </c>
      <c r="D109" s="111"/>
      <c r="E109" s="120" t="s">
        <v>228</v>
      </c>
      <c r="F109" s="129" t="s">
        <v>3</v>
      </c>
      <c r="G109" s="4">
        <v>98612371</v>
      </c>
      <c r="H109" s="7">
        <v>98612371</v>
      </c>
      <c r="I109" s="131">
        <v>1E-4</v>
      </c>
      <c r="J109" s="7"/>
      <c r="K109" s="7">
        <v>17060</v>
      </c>
      <c r="L109" s="44">
        <f t="shared" si="16"/>
        <v>98612371</v>
      </c>
      <c r="M109" s="125">
        <f t="shared" si="17"/>
        <v>203959.48416720098</v>
      </c>
      <c r="N109" s="79" t="s">
        <v>229</v>
      </c>
    </row>
    <row r="110" spans="1:14" ht="108" x14ac:dyDescent="0.3">
      <c r="A110" s="128">
        <v>68</v>
      </c>
      <c r="B110" s="123" t="s">
        <v>230</v>
      </c>
      <c r="C110" s="123" t="s">
        <v>224</v>
      </c>
      <c r="D110" s="111"/>
      <c r="E110" s="120" t="s">
        <v>231</v>
      </c>
      <c r="F110" s="129" t="s">
        <v>3</v>
      </c>
      <c r="G110" s="4">
        <v>60132468</v>
      </c>
      <c r="H110" s="7">
        <v>60132468</v>
      </c>
      <c r="I110" s="131">
        <v>1E-4</v>
      </c>
      <c r="J110" s="7"/>
      <c r="K110" s="7">
        <v>10367</v>
      </c>
      <c r="L110" s="44">
        <f t="shared" si="16"/>
        <v>60132468</v>
      </c>
      <c r="M110" s="125">
        <f t="shared" si="17"/>
        <v>124371.68917661172</v>
      </c>
      <c r="N110" s="79" t="s">
        <v>232</v>
      </c>
    </row>
    <row r="111" spans="1:14" ht="108" x14ac:dyDescent="0.3">
      <c r="A111" s="128">
        <v>69</v>
      </c>
      <c r="B111" s="123" t="s">
        <v>233</v>
      </c>
      <c r="C111" s="123" t="s">
        <v>224</v>
      </c>
      <c r="D111" s="111"/>
      <c r="E111" s="120" t="s">
        <v>234</v>
      </c>
      <c r="F111" s="129" t="s">
        <v>3</v>
      </c>
      <c r="G111" s="7">
        <v>21953199</v>
      </c>
      <c r="H111" s="7">
        <v>21953199</v>
      </c>
      <c r="I111" s="131">
        <v>1E-4</v>
      </c>
      <c r="J111" s="7"/>
      <c r="K111" s="7">
        <v>3720</v>
      </c>
      <c r="L111" s="44">
        <f t="shared" si="16"/>
        <v>21953199</v>
      </c>
      <c r="M111" s="125">
        <f t="shared" si="17"/>
        <v>45405.694016422261</v>
      </c>
      <c r="N111" s="79" t="s">
        <v>235</v>
      </c>
    </row>
    <row r="112" spans="1:14" ht="108" x14ac:dyDescent="0.3">
      <c r="A112" s="128">
        <v>70</v>
      </c>
      <c r="B112" s="123" t="s">
        <v>236</v>
      </c>
      <c r="C112" s="123" t="s">
        <v>224</v>
      </c>
      <c r="D112" s="111"/>
      <c r="E112" s="120" t="s">
        <v>237</v>
      </c>
      <c r="F112" s="129" t="s">
        <v>3</v>
      </c>
      <c r="G112" s="4">
        <v>15801400</v>
      </c>
      <c r="H112" s="4">
        <v>15801400</v>
      </c>
      <c r="I112" s="131">
        <v>1E-4</v>
      </c>
      <c r="J112" s="7"/>
      <c r="K112" s="7">
        <v>2000</v>
      </c>
      <c r="L112" s="44">
        <f t="shared" si="16"/>
        <v>15801400</v>
      </c>
      <c r="M112" s="125">
        <f t="shared" si="17"/>
        <v>32681.958261804793</v>
      </c>
      <c r="N112" s="79" t="s">
        <v>238</v>
      </c>
    </row>
    <row r="113" spans="1:14" ht="108" x14ac:dyDescent="0.3">
      <c r="A113" s="128">
        <v>71</v>
      </c>
      <c r="B113" s="123" t="s">
        <v>239</v>
      </c>
      <c r="C113" s="123" t="s">
        <v>224</v>
      </c>
      <c r="D113" s="111"/>
      <c r="E113" s="120" t="s">
        <v>237</v>
      </c>
      <c r="F113" s="129" t="s">
        <v>3</v>
      </c>
      <c r="G113" s="4">
        <v>2554000</v>
      </c>
      <c r="H113" s="4">
        <v>2554000</v>
      </c>
      <c r="I113" s="131">
        <v>1E-4</v>
      </c>
      <c r="J113" s="7"/>
      <c r="K113" s="7">
        <v>500</v>
      </c>
      <c r="L113" s="44">
        <f t="shared" si="16"/>
        <v>2554000</v>
      </c>
      <c r="M113" s="125">
        <f t="shared" si="17"/>
        <v>5282.4256964983761</v>
      </c>
      <c r="N113" s="79" t="s">
        <v>240</v>
      </c>
    </row>
    <row r="114" spans="1:14" ht="108" x14ac:dyDescent="0.3">
      <c r="A114" s="128">
        <v>72</v>
      </c>
      <c r="B114" s="123" t="s">
        <v>241</v>
      </c>
      <c r="C114" s="123" t="s">
        <v>224</v>
      </c>
      <c r="D114" s="111"/>
      <c r="E114" s="120" t="s">
        <v>242</v>
      </c>
      <c r="F114" s="129" t="s">
        <v>3</v>
      </c>
      <c r="G114" s="4">
        <v>29053320</v>
      </c>
      <c r="H114" s="4">
        <v>29053320</v>
      </c>
      <c r="I114" s="131">
        <v>1E-4</v>
      </c>
      <c r="J114" s="7"/>
      <c r="K114" s="7">
        <v>5000</v>
      </c>
      <c r="L114" s="44">
        <f t="shared" si="16"/>
        <v>29053320</v>
      </c>
      <c r="M114" s="125">
        <f t="shared" si="17"/>
        <v>60090.839520982852</v>
      </c>
      <c r="N114" s="79" t="s">
        <v>243</v>
      </c>
    </row>
    <row r="115" spans="1:14" ht="108" x14ac:dyDescent="0.3">
      <c r="A115" s="128">
        <v>73</v>
      </c>
      <c r="B115" s="123" t="s">
        <v>244</v>
      </c>
      <c r="C115" s="123" t="s">
        <v>224</v>
      </c>
      <c r="D115" s="111"/>
      <c r="E115" s="120" t="s">
        <v>245</v>
      </c>
      <c r="F115" s="129" t="s">
        <v>3</v>
      </c>
      <c r="G115" s="4">
        <v>192064443</v>
      </c>
      <c r="H115" s="4">
        <v>192064443</v>
      </c>
      <c r="I115" s="131">
        <v>1E-4</v>
      </c>
      <c r="J115" s="7"/>
      <c r="K115" s="7">
        <v>28300</v>
      </c>
      <c r="L115" s="44">
        <f t="shared" si="16"/>
        <v>192064443</v>
      </c>
      <c r="M115" s="125">
        <f t="shared" si="17"/>
        <v>397245.947175743</v>
      </c>
      <c r="N115" s="79" t="s">
        <v>246</v>
      </c>
    </row>
    <row r="116" spans="1:14" ht="108" x14ac:dyDescent="0.3">
      <c r="A116" s="128">
        <v>74</v>
      </c>
      <c r="B116" s="123" t="s">
        <v>247</v>
      </c>
      <c r="C116" s="123" t="s">
        <v>224</v>
      </c>
      <c r="D116" s="111"/>
      <c r="E116" s="120" t="s">
        <v>248</v>
      </c>
      <c r="F116" s="129" t="s">
        <v>3</v>
      </c>
      <c r="G116" s="4">
        <v>6712500</v>
      </c>
      <c r="H116" s="4">
        <v>6712500</v>
      </c>
      <c r="I116" s="131">
        <v>1E-4</v>
      </c>
      <c r="J116" s="7">
        <v>6712500</v>
      </c>
      <c r="K116" s="7">
        <v>1151</v>
      </c>
      <c r="L116" s="44">
        <f t="shared" si="16"/>
        <v>0</v>
      </c>
      <c r="M116" s="125">
        <f t="shared" si="17"/>
        <v>0</v>
      </c>
      <c r="N116" s="79" t="s">
        <v>249</v>
      </c>
    </row>
    <row r="117" spans="1:14" ht="108" x14ac:dyDescent="0.3">
      <c r="A117" s="128">
        <v>75</v>
      </c>
      <c r="B117" s="123" t="s">
        <v>250</v>
      </c>
      <c r="C117" s="123" t="s">
        <v>224</v>
      </c>
      <c r="D117" s="111"/>
      <c r="E117" s="120" t="s">
        <v>248</v>
      </c>
      <c r="F117" s="129" t="s">
        <v>3</v>
      </c>
      <c r="G117" s="4">
        <v>3469534</v>
      </c>
      <c r="H117" s="4">
        <v>3469534</v>
      </c>
      <c r="I117" s="131">
        <v>1E-4</v>
      </c>
      <c r="J117" s="7"/>
      <c r="K117" s="7">
        <v>600</v>
      </c>
      <c r="L117" s="44">
        <f t="shared" si="16"/>
        <v>3469534</v>
      </c>
      <c r="M117" s="125">
        <f t="shared" si="17"/>
        <v>7176.0201865602185</v>
      </c>
      <c r="N117" s="79" t="s">
        <v>251</v>
      </c>
    </row>
    <row r="118" spans="1:14" ht="108" x14ac:dyDescent="0.3">
      <c r="A118" s="128">
        <v>76</v>
      </c>
      <c r="B118" s="123" t="s">
        <v>252</v>
      </c>
      <c r="C118" s="123" t="s">
        <v>224</v>
      </c>
      <c r="D118" s="111"/>
      <c r="E118" s="120" t="s">
        <v>253</v>
      </c>
      <c r="F118" s="129" t="s">
        <v>3</v>
      </c>
      <c r="G118" s="4">
        <v>11781702</v>
      </c>
      <c r="H118" s="4">
        <v>11781702</v>
      </c>
      <c r="I118" s="131">
        <v>1E-4</v>
      </c>
      <c r="J118" s="7"/>
      <c r="K118" s="7">
        <v>1500</v>
      </c>
      <c r="L118" s="44">
        <f t="shared" si="16"/>
        <v>11781702</v>
      </c>
      <c r="M118" s="125">
        <f t="shared" si="17"/>
        <v>24368.036567457446</v>
      </c>
      <c r="N118" s="79" t="s">
        <v>254</v>
      </c>
    </row>
    <row r="119" spans="1:14" ht="108" x14ac:dyDescent="0.3">
      <c r="A119" s="128">
        <v>77</v>
      </c>
      <c r="B119" s="123" t="s">
        <v>255</v>
      </c>
      <c r="C119" s="123" t="s">
        <v>224</v>
      </c>
      <c r="D119" s="111"/>
      <c r="E119" s="120" t="s">
        <v>256</v>
      </c>
      <c r="F119" s="129" t="s">
        <v>3</v>
      </c>
      <c r="G119" s="4">
        <v>128200000</v>
      </c>
      <c r="H119" s="4">
        <v>128200000</v>
      </c>
      <c r="I119" s="131">
        <v>1E-4</v>
      </c>
      <c r="J119" s="7"/>
      <c r="K119" s="7">
        <v>25640</v>
      </c>
      <c r="L119" s="44">
        <f t="shared" si="16"/>
        <v>128200000</v>
      </c>
      <c r="M119" s="125">
        <f t="shared" si="17"/>
        <v>265155.43237709155</v>
      </c>
      <c r="N119" s="79" t="s">
        <v>257</v>
      </c>
    </row>
    <row r="120" spans="1:14" ht="108" x14ac:dyDescent="0.3">
      <c r="A120" s="128">
        <v>78</v>
      </c>
      <c r="B120" s="123" t="s">
        <v>258</v>
      </c>
      <c r="C120" s="123" t="s">
        <v>224</v>
      </c>
      <c r="D120" s="111"/>
      <c r="E120" s="120" t="s">
        <v>259</v>
      </c>
      <c r="F120" s="129" t="s">
        <v>3</v>
      </c>
      <c r="G120" s="4">
        <v>26127500</v>
      </c>
      <c r="H120" s="4">
        <v>26127500</v>
      </c>
      <c r="I120" s="131">
        <v>1E-4</v>
      </c>
      <c r="J120" s="7"/>
      <c r="K120" s="7">
        <v>4530</v>
      </c>
      <c r="L120" s="44">
        <f t="shared" si="16"/>
        <v>26127500</v>
      </c>
      <c r="M120" s="125">
        <f t="shared" si="17"/>
        <v>54039.380338786737</v>
      </c>
      <c r="N120" s="79" t="s">
        <v>260</v>
      </c>
    </row>
    <row r="121" spans="1:14" ht="108" x14ac:dyDescent="0.3">
      <c r="A121" s="128">
        <v>79</v>
      </c>
      <c r="B121" s="123" t="s">
        <v>261</v>
      </c>
      <c r="C121" s="123" t="s">
        <v>224</v>
      </c>
      <c r="D121" s="111"/>
      <c r="E121" s="120" t="s">
        <v>262</v>
      </c>
      <c r="F121" s="129" t="s">
        <v>3</v>
      </c>
      <c r="G121" s="4">
        <v>19297200</v>
      </c>
      <c r="H121" s="4">
        <v>19297200</v>
      </c>
      <c r="I121" s="131">
        <v>1E-4</v>
      </c>
      <c r="J121" s="7"/>
      <c r="K121" s="7">
        <v>3000</v>
      </c>
      <c r="L121" s="44">
        <f t="shared" si="16"/>
        <v>19297200</v>
      </c>
      <c r="M121" s="125">
        <f t="shared" si="17"/>
        <v>39912.304287575753</v>
      </c>
      <c r="N121" s="79" t="s">
        <v>263</v>
      </c>
    </row>
    <row r="122" spans="1:14" ht="108" x14ac:dyDescent="0.3">
      <c r="A122" s="128">
        <v>80</v>
      </c>
      <c r="B122" s="123" t="s">
        <v>264</v>
      </c>
      <c r="C122" s="123" t="s">
        <v>224</v>
      </c>
      <c r="D122" s="111"/>
      <c r="E122" s="120" t="s">
        <v>248</v>
      </c>
      <c r="F122" s="129" t="s">
        <v>3</v>
      </c>
      <c r="G122" s="4">
        <v>2164000</v>
      </c>
      <c r="H122" s="4">
        <v>2164000</v>
      </c>
      <c r="I122" s="131">
        <v>1E-4</v>
      </c>
      <c r="J122" s="80"/>
      <c r="K122" s="7">
        <v>370</v>
      </c>
      <c r="L122" s="44">
        <f>H122-K122</f>
        <v>2163630</v>
      </c>
      <c r="M122" s="125">
        <f t="shared" si="17"/>
        <v>4475.0253366150282</v>
      </c>
      <c r="N122" s="79" t="s">
        <v>265</v>
      </c>
    </row>
    <row r="123" spans="1:14" ht="108" x14ac:dyDescent="0.3">
      <c r="A123" s="128">
        <v>81</v>
      </c>
      <c r="B123" s="123" t="s">
        <v>266</v>
      </c>
      <c r="C123" s="123" t="s">
        <v>224</v>
      </c>
      <c r="D123" s="123"/>
      <c r="E123" s="120" t="s">
        <v>267</v>
      </c>
      <c r="F123" s="129" t="s">
        <v>3</v>
      </c>
      <c r="G123" s="4">
        <v>253504102</v>
      </c>
      <c r="H123" s="4">
        <v>253504102</v>
      </c>
      <c r="I123" s="131">
        <v>1E-4</v>
      </c>
      <c r="J123" s="7"/>
      <c r="K123" s="7">
        <v>18544</v>
      </c>
      <c r="L123" s="44">
        <f t="shared" ref="L123:L129" si="18">H123-J123</f>
        <v>253504102</v>
      </c>
      <c r="M123" s="125">
        <f t="shared" si="17"/>
        <v>524321.29309809918</v>
      </c>
      <c r="N123" s="79" t="s">
        <v>268</v>
      </c>
    </row>
    <row r="124" spans="1:14" ht="108" x14ac:dyDescent="0.3">
      <c r="A124" s="128">
        <v>82</v>
      </c>
      <c r="B124" s="123" t="s">
        <v>269</v>
      </c>
      <c r="C124" s="123" t="s">
        <v>224</v>
      </c>
      <c r="D124" s="111"/>
      <c r="E124" s="120" t="s">
        <v>267</v>
      </c>
      <c r="F124" s="129" t="s">
        <v>3</v>
      </c>
      <c r="G124" s="4">
        <v>76200000</v>
      </c>
      <c r="H124" s="4">
        <v>76200000</v>
      </c>
      <c r="I124" s="131">
        <v>1E-4</v>
      </c>
      <c r="J124" s="7"/>
      <c r="K124" s="7">
        <v>7620</v>
      </c>
      <c r="L124" s="44">
        <f t="shared" si="18"/>
        <v>76200000</v>
      </c>
      <c r="M124" s="125">
        <f t="shared" si="17"/>
        <v>157604.08695112617</v>
      </c>
      <c r="N124" s="79" t="s">
        <v>270</v>
      </c>
    </row>
    <row r="125" spans="1:14" ht="108" x14ac:dyDescent="0.3">
      <c r="A125" s="128">
        <v>83</v>
      </c>
      <c r="B125" s="123" t="s">
        <v>271</v>
      </c>
      <c r="C125" s="123" t="s">
        <v>224</v>
      </c>
      <c r="D125" s="111"/>
      <c r="E125" s="120" t="s">
        <v>272</v>
      </c>
      <c r="F125" s="129" t="s">
        <v>3</v>
      </c>
      <c r="G125" s="4">
        <v>50613970</v>
      </c>
      <c r="H125" s="4">
        <v>50613970</v>
      </c>
      <c r="I125" s="131">
        <v>1E-4</v>
      </c>
      <c r="J125" s="7"/>
      <c r="K125" s="7">
        <v>17600</v>
      </c>
      <c r="L125" s="44">
        <f t="shared" si="18"/>
        <v>50613970</v>
      </c>
      <c r="M125" s="125">
        <f t="shared" si="17"/>
        <v>104684.62636248939</v>
      </c>
      <c r="N125" s="79" t="s">
        <v>273</v>
      </c>
    </row>
    <row r="126" spans="1:14" ht="108" x14ac:dyDescent="0.3">
      <c r="A126" s="128">
        <v>84</v>
      </c>
      <c r="B126" s="123" t="s">
        <v>274</v>
      </c>
      <c r="C126" s="123" t="s">
        <v>224</v>
      </c>
      <c r="D126" s="111"/>
      <c r="E126" s="120" t="s">
        <v>275</v>
      </c>
      <c r="F126" s="129" t="s">
        <v>3</v>
      </c>
      <c r="G126" s="4">
        <v>184740000</v>
      </c>
      <c r="H126" s="4">
        <v>184740000</v>
      </c>
      <c r="I126" s="131">
        <v>1E-4</v>
      </c>
      <c r="J126" s="7"/>
      <c r="K126" s="7">
        <v>31700</v>
      </c>
      <c r="L126" s="44">
        <f t="shared" si="18"/>
        <v>184740000</v>
      </c>
      <c r="M126" s="125">
        <f t="shared" si="17"/>
        <v>382096.83757678547</v>
      </c>
      <c r="N126" s="79" t="s">
        <v>276</v>
      </c>
    </row>
    <row r="127" spans="1:14" ht="108" x14ac:dyDescent="0.3">
      <c r="A127" s="128">
        <v>85</v>
      </c>
      <c r="B127" s="123" t="s">
        <v>277</v>
      </c>
      <c r="C127" s="123" t="s">
        <v>224</v>
      </c>
      <c r="D127" s="111"/>
      <c r="E127" s="120" t="s">
        <v>278</v>
      </c>
      <c r="F127" s="129" t="s">
        <v>3</v>
      </c>
      <c r="G127" s="4">
        <v>219559596</v>
      </c>
      <c r="H127" s="4">
        <v>219559596</v>
      </c>
      <c r="I127" s="131">
        <v>1E-4</v>
      </c>
      <c r="J127" s="7"/>
      <c r="K127" s="7">
        <v>38138</v>
      </c>
      <c r="L127" s="44">
        <f t="shared" si="18"/>
        <v>219559596</v>
      </c>
      <c r="M127" s="125">
        <f t="shared" si="17"/>
        <v>454114.03751887317</v>
      </c>
      <c r="N127" s="79" t="s">
        <v>279</v>
      </c>
    </row>
    <row r="128" spans="1:14" ht="108.75" thickBot="1" x14ac:dyDescent="0.35">
      <c r="A128" s="114">
        <v>86</v>
      </c>
      <c r="B128" s="123" t="s">
        <v>280</v>
      </c>
      <c r="C128" s="123" t="s">
        <v>224</v>
      </c>
      <c r="D128" s="111"/>
      <c r="E128" s="120" t="s">
        <v>275</v>
      </c>
      <c r="F128" s="129" t="s">
        <v>3</v>
      </c>
      <c r="G128" s="4">
        <v>29081500</v>
      </c>
      <c r="H128" s="4">
        <v>29081500</v>
      </c>
      <c r="I128" s="131">
        <v>1E-4</v>
      </c>
      <c r="J128" s="7"/>
      <c r="K128" s="7">
        <v>5000</v>
      </c>
      <c r="L128" s="44">
        <f t="shared" si="18"/>
        <v>29081500</v>
      </c>
      <c r="M128" s="125">
        <f t="shared" si="17"/>
        <v>60149.124077023305</v>
      </c>
      <c r="N128" s="79" t="s">
        <v>281</v>
      </c>
    </row>
    <row r="129" spans="1:19" ht="108.75" thickBot="1" x14ac:dyDescent="0.35">
      <c r="A129" s="107">
        <v>87</v>
      </c>
      <c r="B129" s="108" t="s">
        <v>282</v>
      </c>
      <c r="C129" s="109" t="s">
        <v>224</v>
      </c>
      <c r="D129" s="122"/>
      <c r="E129" s="120" t="s">
        <v>283</v>
      </c>
      <c r="F129" s="129" t="s">
        <v>3</v>
      </c>
      <c r="G129" s="4">
        <v>12060940</v>
      </c>
      <c r="H129" s="4">
        <v>12060940</v>
      </c>
      <c r="I129" s="131">
        <v>1E-4</v>
      </c>
      <c r="J129" s="7"/>
      <c r="K129" s="7">
        <v>2170</v>
      </c>
      <c r="L129" s="44">
        <f t="shared" si="18"/>
        <v>12060940</v>
      </c>
      <c r="M129" s="125">
        <f t="shared" si="17"/>
        <v>24945.58315580467</v>
      </c>
      <c r="N129" s="79" t="s">
        <v>284</v>
      </c>
    </row>
    <row r="130" spans="1:19" x14ac:dyDescent="0.3">
      <c r="A130" s="195" t="s">
        <v>285</v>
      </c>
      <c r="B130" s="196"/>
      <c r="C130" s="196"/>
      <c r="D130" s="197" t="s">
        <v>38</v>
      </c>
      <c r="E130" s="198"/>
      <c r="F130" s="83"/>
      <c r="G130" s="47">
        <f>SUMIF($F$98:$F$129,D130,$G$98:$G$129)</f>
        <v>0</v>
      </c>
      <c r="H130" s="47">
        <f>SUMIF($F$98:$F$129,D130,$H$98:$H$129)</f>
        <v>0</v>
      </c>
      <c r="I130" s="47"/>
      <c r="J130" s="47">
        <f>SUMIF($F$98:$F$129,D130,$J$98:$J$129)</f>
        <v>0</v>
      </c>
      <c r="K130" s="47">
        <f>SUMIF($F$98:$F$129,D130,$K$98:$K$129)</f>
        <v>0</v>
      </c>
      <c r="L130" s="47">
        <f>SUMIF($F$98:$F$129,D130,$L$98:$L$129)</f>
        <v>0</v>
      </c>
      <c r="M130" s="47"/>
      <c r="N130" s="48"/>
    </row>
    <row r="131" spans="1:19" x14ac:dyDescent="0.3">
      <c r="A131" s="165"/>
      <c r="B131" s="166"/>
      <c r="C131" s="166"/>
      <c r="D131" s="199" t="s">
        <v>3</v>
      </c>
      <c r="E131" s="192"/>
      <c r="F131" s="49"/>
      <c r="G131" s="50">
        <f>SUMIF($F$108:$F$129,D131,$G$108:$G$129)</f>
        <v>2018175486</v>
      </c>
      <c r="H131" s="50">
        <f>SUMIF($F$108:$F$129,D131,$H$108:$H$129)</f>
        <v>2018175486</v>
      </c>
      <c r="I131" s="50"/>
      <c r="J131" s="50">
        <f>SUMIF($F$108:$F$129,D131,$J$108:$J$129)</f>
        <v>6712500</v>
      </c>
      <c r="K131" s="50">
        <f>SUMIF($F$108:$F$129,D131,$K$108:$K$129)</f>
        <v>295810</v>
      </c>
      <c r="L131" s="50">
        <f>SUMIF($F$108:$F$129,D131,$L$108:$L$129)</f>
        <v>2011462616</v>
      </c>
      <c r="M131" s="50"/>
      <c r="N131" s="51"/>
    </row>
    <row r="132" spans="1:19" x14ac:dyDescent="0.3">
      <c r="A132" s="165"/>
      <c r="B132" s="166"/>
      <c r="C132" s="166"/>
      <c r="D132" s="199" t="s">
        <v>60</v>
      </c>
      <c r="E132" s="192"/>
      <c r="F132" s="49"/>
      <c r="G132" s="50">
        <f>SUMIF($F$98:$F$129,D132,$G$98:$G$129)</f>
        <v>0</v>
      </c>
      <c r="H132" s="50">
        <f>SUMIF($F$98:$F$129,D132,$H$98:$H$129)</f>
        <v>0</v>
      </c>
      <c r="I132" s="50"/>
      <c r="J132" s="50">
        <f>SUMIF($F$98:$F$129,D132,$J$98:$J$129)</f>
        <v>0</v>
      </c>
      <c r="K132" s="50">
        <f>SUMIF($F$98:$F$129,D132,$K$98:$K$129)</f>
        <v>0</v>
      </c>
      <c r="L132" s="50">
        <f>SUMIF($F$98:$F$129,D132,$L$98:$L$129)</f>
        <v>0</v>
      </c>
      <c r="M132" s="50">
        <f>SUM(M108:M129)</f>
        <v>4160298.2812467688</v>
      </c>
      <c r="N132" s="51"/>
    </row>
    <row r="133" spans="1:19" ht="17.25" thickBot="1" x14ac:dyDescent="0.35">
      <c r="A133" s="187"/>
      <c r="B133" s="188"/>
      <c r="C133" s="188"/>
      <c r="D133" s="200" t="s">
        <v>81</v>
      </c>
      <c r="E133" s="201"/>
      <c r="F133" s="52"/>
      <c r="G133" s="53">
        <f>SUMIF($F$98:$F$129,D133,$G$98:$G$129)</f>
        <v>0</v>
      </c>
      <c r="H133" s="53">
        <f>SUMIF($F$98:$F$129,D133,$H$98:$H$129)</f>
        <v>0</v>
      </c>
      <c r="I133" s="53"/>
      <c r="J133" s="53">
        <f>SUMIF($F$98:$F$129,D133,$J$98:$J$129)</f>
        <v>0</v>
      </c>
      <c r="K133" s="53">
        <f>SUMIF($F$98:$F$129,D133,$K$98:$K$129)</f>
        <v>0</v>
      </c>
      <c r="L133" s="53">
        <f>SUMIF($F$98:$F$129,D133,$L$98:$L$129)</f>
        <v>0</v>
      </c>
      <c r="M133" s="53"/>
      <c r="N133" s="54"/>
    </row>
    <row r="134" spans="1:19" x14ac:dyDescent="0.3">
      <c r="A134" s="163" t="s">
        <v>286</v>
      </c>
      <c r="B134" s="164"/>
      <c r="C134" s="185"/>
      <c r="D134" s="190" t="s">
        <v>38</v>
      </c>
      <c r="E134" s="191"/>
      <c r="F134" s="86"/>
      <c r="G134" s="84">
        <f t="shared" ref="G134:H137" si="19">G46+G55+G66+G94+G104+G130</f>
        <v>320755742.28000003</v>
      </c>
      <c r="H134" s="84">
        <f t="shared" si="19"/>
        <v>119484437.19000001</v>
      </c>
      <c r="I134" s="84"/>
      <c r="J134" s="84">
        <f>J46+J55+J66+J94+J104+J130</f>
        <v>32155725.291804947</v>
      </c>
      <c r="K134" s="84">
        <f>K46+K55+K66+K94++K104+K130</f>
        <v>13902799.394751646</v>
      </c>
      <c r="L134" s="50">
        <f>L46+L55+L66+L94+L104+L130</f>
        <v>87328711.898195073</v>
      </c>
      <c r="M134" s="84">
        <f>M46+M55+M66+M94+M130</f>
        <v>0</v>
      </c>
      <c r="N134" s="87"/>
    </row>
    <row r="135" spans="1:19" x14ac:dyDescent="0.3">
      <c r="A135" s="165"/>
      <c r="B135" s="166"/>
      <c r="C135" s="186"/>
      <c r="D135" s="192" t="s">
        <v>3</v>
      </c>
      <c r="E135" s="170"/>
      <c r="F135" s="86"/>
      <c r="G135" s="84">
        <f t="shared" si="19"/>
        <v>170555359252.60001</v>
      </c>
      <c r="H135" s="84">
        <f t="shared" si="19"/>
        <v>188407775007</v>
      </c>
      <c r="I135" s="50"/>
      <c r="J135" s="84">
        <f>J47+J56+J67+J95+J105+J131</f>
        <v>67266545671.156326</v>
      </c>
      <c r="K135" s="84">
        <f>K47+K56+K67+K95++K105+K131</f>
        <v>34409071150.889664</v>
      </c>
      <c r="L135" s="50">
        <f>L47+L56+L67+L95+L105+L131</f>
        <v>121141228965.84367</v>
      </c>
      <c r="M135" s="84">
        <f>M47+M56+M67+M95+M131</f>
        <v>0</v>
      </c>
      <c r="N135" s="51"/>
    </row>
    <row r="136" spans="1:19" x14ac:dyDescent="0.3">
      <c r="A136" s="165"/>
      <c r="B136" s="166"/>
      <c r="C136" s="186"/>
      <c r="D136" s="192" t="s">
        <v>60</v>
      </c>
      <c r="E136" s="170"/>
      <c r="F136" s="49"/>
      <c r="G136" s="84">
        <f t="shared" si="19"/>
        <v>481195220.10000002</v>
      </c>
      <c r="H136" s="84">
        <f t="shared" si="19"/>
        <v>350499963.70999998</v>
      </c>
      <c r="I136" s="50"/>
      <c r="J136" s="84">
        <f>J48+J57+J68+J96+J106+J132</f>
        <v>61526246.466595218</v>
      </c>
      <c r="K136" s="84">
        <f>K48+K57+K68+K96++K106+K132</f>
        <v>40219679.464528538</v>
      </c>
      <c r="L136" s="50">
        <f>L48+L57+L68+L96+L106+L132</f>
        <v>289427105.1234048</v>
      </c>
      <c r="M136" s="84">
        <f>M48+M57+M68+M96+M106+M132</f>
        <v>866649855.06404912</v>
      </c>
      <c r="N136" s="51"/>
    </row>
    <row r="137" spans="1:19" ht="17.25" thickBot="1" x14ac:dyDescent="0.35">
      <c r="A137" s="187"/>
      <c r="B137" s="188"/>
      <c r="C137" s="189"/>
      <c r="D137" s="193" t="s">
        <v>81</v>
      </c>
      <c r="E137" s="194"/>
      <c r="F137" s="88"/>
      <c r="G137" s="84">
        <f t="shared" si="19"/>
        <v>31777311969</v>
      </c>
      <c r="H137" s="84">
        <f t="shared" si="19"/>
        <v>31859249643</v>
      </c>
      <c r="I137" s="89"/>
      <c r="J137" s="84">
        <f>J49+J58+J69+J97+J107+J133</f>
        <v>9328442342.118351</v>
      </c>
      <c r="K137" s="84">
        <f>K49+K58+K69+K97++K107+K133</f>
        <v>3130005094.7090397</v>
      </c>
      <c r="L137" s="50">
        <f>L49+L58+L69+L97+L107+L133</f>
        <v>22530807300.881649</v>
      </c>
      <c r="M137" s="90">
        <f>M49+M58+M69+M97+M133</f>
        <v>0</v>
      </c>
      <c r="N137" s="91"/>
    </row>
    <row r="138" spans="1:19" ht="31.5" customHeight="1" thickBot="1" x14ac:dyDescent="0.35">
      <c r="A138" s="92">
        <v>88</v>
      </c>
      <c r="B138" s="93" t="s">
        <v>287</v>
      </c>
      <c r="C138" s="94" t="s">
        <v>288</v>
      </c>
      <c r="D138" s="94" t="s">
        <v>124</v>
      </c>
      <c r="E138" s="94" t="s">
        <v>289</v>
      </c>
      <c r="F138" s="94" t="s">
        <v>3</v>
      </c>
      <c r="G138" s="95">
        <v>798218409400</v>
      </c>
      <c r="H138" s="95">
        <v>797316409400</v>
      </c>
      <c r="I138" s="96">
        <v>1.0000000000000001E-5</v>
      </c>
      <c r="J138" s="94"/>
      <c r="K138" s="97"/>
      <c r="L138" s="98">
        <f>H138-J138</f>
        <v>797316409400</v>
      </c>
      <c r="M138" s="95">
        <f>IF(F138=$B$141,L138,IF(F138=$B$143,L138*$C$143/$C$141,IF(F138=$B$142,L138*$C$142/$C$141,IF(F138=$B$140,L138/$C$141))))</f>
        <v>1649085626.1763427</v>
      </c>
      <c r="N138" s="99" t="s">
        <v>86</v>
      </c>
    </row>
    <row r="139" spans="1:19" ht="20.25" x14ac:dyDescent="0.3">
      <c r="B139" s="100"/>
      <c r="C139" s="100"/>
      <c r="P139" s="101"/>
      <c r="Q139" s="102"/>
      <c r="R139" s="102"/>
      <c r="S139" s="102"/>
    </row>
    <row r="140" spans="1:19" ht="17.25" x14ac:dyDescent="0.3">
      <c r="B140" s="103" t="s">
        <v>3</v>
      </c>
      <c r="C140" s="104"/>
      <c r="P140" s="105"/>
      <c r="Q140" s="30"/>
      <c r="R140" s="30"/>
      <c r="S140" s="30"/>
    </row>
    <row r="141" spans="1:19" ht="17.25" x14ac:dyDescent="0.3">
      <c r="B141" s="103" t="s">
        <v>60</v>
      </c>
      <c r="C141" s="104">
        <v>483.49</v>
      </c>
      <c r="P141" s="105"/>
      <c r="Q141" s="30"/>
      <c r="R141" s="30"/>
      <c r="S141" s="30"/>
    </row>
    <row r="142" spans="1:19" ht="17.25" x14ac:dyDescent="0.3">
      <c r="B142" s="103" t="s">
        <v>81</v>
      </c>
      <c r="C142" s="104">
        <v>4.3440000000000003</v>
      </c>
      <c r="P142" s="105"/>
      <c r="Q142" s="30"/>
      <c r="R142" s="30"/>
      <c r="S142" s="30"/>
    </row>
    <row r="143" spans="1:19" ht="17.25" x14ac:dyDescent="0.3">
      <c r="B143" s="103" t="s">
        <v>38</v>
      </c>
      <c r="C143" s="104">
        <v>563.99</v>
      </c>
      <c r="P143" s="105"/>
      <c r="Q143" s="30"/>
      <c r="R143" s="30"/>
      <c r="S143" s="30"/>
    </row>
    <row r="144" spans="1:19" ht="17.25" x14ac:dyDescent="0.3">
      <c r="B144" s="103" t="s">
        <v>71</v>
      </c>
      <c r="C144" s="104">
        <v>684.3</v>
      </c>
      <c r="P144" s="105"/>
      <c r="Q144" s="30"/>
      <c r="R144" s="30"/>
      <c r="S144" s="30"/>
    </row>
    <row r="145" spans="2:19" x14ac:dyDescent="0.3">
      <c r="B145" s="13"/>
      <c r="C145" s="110"/>
      <c r="P145" s="105"/>
      <c r="Q145" s="30"/>
      <c r="R145" s="30"/>
      <c r="S145" s="30"/>
    </row>
  </sheetData>
  <mergeCells count="135">
    <mergeCell ref="B101:B103"/>
    <mergeCell ref="C101:C103"/>
    <mergeCell ref="A104:C107"/>
    <mergeCell ref="D104:E104"/>
    <mergeCell ref="D105:E105"/>
    <mergeCell ref="D106:E106"/>
    <mergeCell ref="D107:E107"/>
    <mergeCell ref="A84:A85"/>
    <mergeCell ref="B84:B85"/>
    <mergeCell ref="A134:C137"/>
    <mergeCell ref="D134:E134"/>
    <mergeCell ref="D135:E135"/>
    <mergeCell ref="D136:E136"/>
    <mergeCell ref="D137:E137"/>
    <mergeCell ref="A130:C133"/>
    <mergeCell ref="D130:E130"/>
    <mergeCell ref="D131:E131"/>
    <mergeCell ref="D132:E132"/>
    <mergeCell ref="D133:E133"/>
    <mergeCell ref="N89:N90"/>
    <mergeCell ref="A94:C97"/>
    <mergeCell ref="D94:E94"/>
    <mergeCell ref="D95:E95"/>
    <mergeCell ref="D96:E96"/>
    <mergeCell ref="D97:E97"/>
    <mergeCell ref="A89:A90"/>
    <mergeCell ref="B89:B90"/>
    <mergeCell ref="C89:C90"/>
    <mergeCell ref="D89:D90"/>
    <mergeCell ref="E89:E90"/>
    <mergeCell ref="C84:C85"/>
    <mergeCell ref="D84:D85"/>
    <mergeCell ref="N84:N85"/>
    <mergeCell ref="A66:C69"/>
    <mergeCell ref="D66:E66"/>
    <mergeCell ref="D67:E67"/>
    <mergeCell ref="D68:E68"/>
    <mergeCell ref="D69:E69"/>
    <mergeCell ref="A53:A54"/>
    <mergeCell ref="N53:N54"/>
    <mergeCell ref="A55:C58"/>
    <mergeCell ref="D55:E55"/>
    <mergeCell ref="D56:E56"/>
    <mergeCell ref="D57:E57"/>
    <mergeCell ref="D58:E58"/>
    <mergeCell ref="B73:B74"/>
    <mergeCell ref="C73:C74"/>
    <mergeCell ref="D73:D74"/>
    <mergeCell ref="E73:E74"/>
    <mergeCell ref="A73:A74"/>
    <mergeCell ref="N78:N80"/>
    <mergeCell ref="N42:N43"/>
    <mergeCell ref="A46:C49"/>
    <mergeCell ref="D46:E46"/>
    <mergeCell ref="D47:E47"/>
    <mergeCell ref="D48:E48"/>
    <mergeCell ref="D49:E49"/>
    <mergeCell ref="D44:D45"/>
    <mergeCell ref="A42:A43"/>
    <mergeCell ref="B42:B43"/>
    <mergeCell ref="C42:C43"/>
    <mergeCell ref="E42:E43"/>
    <mergeCell ref="I42:I43"/>
    <mergeCell ref="E31:E32"/>
    <mergeCell ref="A34:A36"/>
    <mergeCell ref="B34:B36"/>
    <mergeCell ref="C34:C36"/>
    <mergeCell ref="D34:D36"/>
    <mergeCell ref="C27:C28"/>
    <mergeCell ref="D27:D28"/>
    <mergeCell ref="C29:C30"/>
    <mergeCell ref="D29:D30"/>
    <mergeCell ref="A31:A32"/>
    <mergeCell ref="B31:B32"/>
    <mergeCell ref="C31:C32"/>
    <mergeCell ref="D31:D32"/>
    <mergeCell ref="I23:I24"/>
    <mergeCell ref="N23:N24"/>
    <mergeCell ref="A25:A26"/>
    <mergeCell ref="B25:B26"/>
    <mergeCell ref="E25:E26"/>
    <mergeCell ref="I25:I26"/>
    <mergeCell ref="N25:N26"/>
    <mergeCell ref="A23:A24"/>
    <mergeCell ref="B23:B24"/>
    <mergeCell ref="C23:C26"/>
    <mergeCell ref="D23:D26"/>
    <mergeCell ref="E23:E24"/>
    <mergeCell ref="I19:I22"/>
    <mergeCell ref="N19:N20"/>
    <mergeCell ref="A21:A22"/>
    <mergeCell ref="B21:B22"/>
    <mergeCell ref="E21:E22"/>
    <mergeCell ref="N21:N22"/>
    <mergeCell ref="A19:A20"/>
    <mergeCell ref="B19:B20"/>
    <mergeCell ref="C19:C22"/>
    <mergeCell ref="D19:D22"/>
    <mergeCell ref="E19:E20"/>
    <mergeCell ref="I15:I16"/>
    <mergeCell ref="N15:N16"/>
    <mergeCell ref="A17:A18"/>
    <mergeCell ref="B17:B18"/>
    <mergeCell ref="C17:C18"/>
    <mergeCell ref="D17:D18"/>
    <mergeCell ref="E17:E18"/>
    <mergeCell ref="N17:N18"/>
    <mergeCell ref="A15:A16"/>
    <mergeCell ref="B15:B16"/>
    <mergeCell ref="C15:C16"/>
    <mergeCell ref="D15:D16"/>
    <mergeCell ref="E15:E16"/>
    <mergeCell ref="N11:N12"/>
    <mergeCell ref="A13:A14"/>
    <mergeCell ref="B13:B14"/>
    <mergeCell ref="C13:C14"/>
    <mergeCell ref="E13:E14"/>
    <mergeCell ref="I13:I14"/>
    <mergeCell ref="N13:N14"/>
    <mergeCell ref="A11:A12"/>
    <mergeCell ref="B11:B12"/>
    <mergeCell ref="C11:C12"/>
    <mergeCell ref="E11:E12"/>
    <mergeCell ref="I11:I12"/>
    <mergeCell ref="A1:N1"/>
    <mergeCell ref="A2:N2"/>
    <mergeCell ref="A5:A6"/>
    <mergeCell ref="B5:B6"/>
    <mergeCell ref="D5:D6"/>
    <mergeCell ref="A9:A10"/>
    <mergeCell ref="B9:B10"/>
    <mergeCell ref="C9:C10"/>
    <mergeCell ref="E9:E10"/>
    <mergeCell ref="I9:I10"/>
    <mergeCell ref="N9:N10"/>
  </mergeCells>
  <conditionalFormatting sqref="H45">
    <cfRule type="cellIs" dxfId="4" priority="1" operator="notEqual">
      <formula>#REF!</formula>
    </cfRule>
  </conditionalFormatting>
  <conditionalFormatting sqref="H5">
    <cfRule type="cellIs" dxfId="3" priority="5" operator="notEqual">
      <formula>#REF!</formula>
    </cfRule>
  </conditionalFormatting>
  <conditionalFormatting sqref="H91 H6:H33 H35:H40 H42:H44">
    <cfRule type="cellIs" dxfId="2" priority="4" operator="notEqual">
      <formula>#REF!</formula>
    </cfRule>
  </conditionalFormatting>
  <conditionalFormatting sqref="G21">
    <cfRule type="cellIs" dxfId="1" priority="3" operator="notEqual">
      <formula>#REF!</formula>
    </cfRule>
  </conditionalFormatting>
  <conditionalFormatting sqref="H76">
    <cfRule type="cellIs" dxfId="0" priority="2" operator="notEqual">
      <formula>#REF!</formula>
    </cfRule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Պարտավորություններ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2021-10-06T07:30:11Z</dcterms:modified>
  <cp:keywords>https://mul2-minfin.gov.am/tasks/374674/oneclick/Hraparakman-Partav. 09.21.xlsx?token=71939fe551d44d545624524663ae52e8</cp:keywords>
</cp:coreProperties>
</file>